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55" windowWidth="19440" windowHeight="9660"/>
  </bookViews>
  <sheets>
    <sheet name="Стр.1" sheetId="8" r:id="rId1"/>
    <sheet name="Стр.2-3" sheetId="9" r:id="rId2"/>
    <sheet name="Стр 4-5" sheetId="2" r:id="rId3"/>
    <sheet name="Стр.6" sheetId="3" r:id="rId4"/>
    <sheet name="Стр 7" sheetId="4" r:id="rId5"/>
    <sheet name="стр 8-10" sheetId="12" r:id="rId6"/>
    <sheet name="стр.11" sheetId="13" r:id="rId7"/>
    <sheet name="стр 13" sheetId="16" r:id="rId8"/>
    <sheet name="стр 14" sheetId="17" r:id="rId9"/>
    <sheet name="стр 15" sheetId="18" r:id="rId10"/>
  </sheets>
  <definedNames>
    <definedName name="_xlnm._FilterDatabase" localSheetId="9" hidden="1">'стр 15'!$A$3:$I$95</definedName>
    <definedName name="_xlnm._FilterDatabase" localSheetId="2" hidden="1">'Стр 4-5'!$A$8:$L$33</definedName>
    <definedName name="_xlnm.Print_Titles" localSheetId="7">'стр 13'!$A:$FE,'стр 13'!$11:$14</definedName>
    <definedName name="_xlnm.Print_Titles" localSheetId="2">'Стр 4-5'!$A:$K,'Стр 4-5'!$4:$7</definedName>
    <definedName name="_xlnm.Print_Titles" localSheetId="5">'стр 8-10'!$4:$4</definedName>
    <definedName name="_xlnm.Print_Titles" localSheetId="1">'Стр.2-3'!$6:$6</definedName>
    <definedName name="_xlnm.Print_Area" localSheetId="7">'стр 13'!$A$1:$FB$58</definedName>
    <definedName name="_xlnm.Print_Area" localSheetId="8">'стр 14'!$A$1:$DB$88</definedName>
    <definedName name="_xlnm.Print_Area" localSheetId="9">'стр 15'!$A$1:$F$101</definedName>
    <definedName name="_xlnm.Print_Area" localSheetId="2">'Стр 4-5'!$A$1:$K$117</definedName>
    <definedName name="_xlnm.Print_Area" localSheetId="5">'стр 8-10'!$A$1:$G$60</definedName>
    <definedName name="_xlnm.Print_Area" localSheetId="0">Стр.1!$A$1:$DD$67</definedName>
    <definedName name="_xlnm.Print_Area" localSheetId="6">стр.11!$A$1:$E$21</definedName>
    <definedName name="_xlnm.Print_Area" localSheetId="1">'Стр.2-3'!$A$1:$DD$73</definedName>
    <definedName name="_xlnm.Print_Area" localSheetId="3">Стр.6!$A$1:$L$15</definedName>
  </definedNames>
  <calcPr calcId="144525"/>
</workbook>
</file>

<file path=xl/calcChain.xml><?xml version="1.0" encoding="utf-8"?>
<calcChain xmlns="http://schemas.openxmlformats.org/spreadsheetml/2006/main">
  <c r="E83" i="2" l="1"/>
  <c r="E75" i="2"/>
  <c r="E88" i="2"/>
  <c r="E91" i="2"/>
  <c r="J74" i="2"/>
  <c r="G74" i="2"/>
  <c r="F74" i="2"/>
  <c r="J68" i="2"/>
  <c r="G68" i="2"/>
  <c r="E44" i="2"/>
  <c r="G42" i="2"/>
  <c r="F42" i="2"/>
  <c r="J41" i="2"/>
  <c r="G41" i="2"/>
  <c r="J46" i="2" l="1"/>
  <c r="J110" i="2"/>
  <c r="F41" i="2"/>
  <c r="F35" i="2" s="1"/>
  <c r="F75" i="2"/>
  <c r="F48" i="2"/>
  <c r="BD85" i="17"/>
  <c r="BD86" i="17"/>
  <c r="CE87" i="17"/>
  <c r="BT73" i="17" l="1"/>
  <c r="BT74" i="17"/>
  <c r="CJ74" i="17" s="1"/>
  <c r="BT72" i="17"/>
  <c r="BT59" i="17"/>
  <c r="CJ59" i="17" s="1"/>
  <c r="BT68" i="17"/>
  <c r="CJ68" i="17" s="1"/>
  <c r="BW24" i="17" l="1"/>
  <c r="E8" i="18"/>
  <c r="E7" i="18"/>
  <c r="E6" i="18"/>
  <c r="E5" i="18"/>
  <c r="BW35" i="17"/>
  <c r="E9" i="18"/>
  <c r="Y58" i="16"/>
  <c r="EO43" i="16"/>
  <c r="EO30" i="16"/>
  <c r="EO33" i="16"/>
  <c r="CQ33" i="16"/>
  <c r="CQ32" i="16"/>
  <c r="CQ31" i="16"/>
  <c r="CQ26" i="16"/>
  <c r="CQ24" i="16"/>
  <c r="CQ44" i="16"/>
  <c r="CQ48" i="16"/>
  <c r="CQ46" i="16"/>
  <c r="CQ15" i="16"/>
  <c r="CQ41" i="16"/>
  <c r="CQ17" i="16"/>
  <c r="CQ52" i="16"/>
  <c r="CQ51" i="16"/>
  <c r="CQ57" i="16"/>
  <c r="CQ56" i="16"/>
  <c r="CQ55" i="16"/>
  <c r="CQ34" i="16"/>
  <c r="CQ23" i="16"/>
  <c r="CQ22" i="16"/>
  <c r="CQ21" i="16"/>
  <c r="CQ20" i="16"/>
  <c r="CQ19" i="16"/>
  <c r="CQ54" i="16"/>
  <c r="CQ53" i="16"/>
  <c r="CQ50" i="16"/>
  <c r="CQ49" i="16"/>
  <c r="CQ47" i="16"/>
  <c r="CQ45" i="16"/>
  <c r="CQ43" i="16"/>
  <c r="CQ42" i="16"/>
  <c r="CQ40" i="16"/>
  <c r="CQ39" i="16"/>
  <c r="CQ38" i="16"/>
  <c r="CQ37" i="16"/>
  <c r="CQ36" i="16"/>
  <c r="CQ35" i="16"/>
  <c r="CQ30" i="16"/>
  <c r="CQ29" i="16"/>
  <c r="CQ28" i="16"/>
  <c r="CQ27" i="16"/>
  <c r="CQ25" i="16"/>
  <c r="CQ18" i="16"/>
  <c r="CQ16" i="16"/>
  <c r="BW29" i="17" l="1"/>
  <c r="BW32" i="17"/>
  <c r="BX46" i="16"/>
  <c r="AO46" i="16"/>
  <c r="EO46" i="16" s="1"/>
  <c r="BX45" i="16"/>
  <c r="AO45" i="16"/>
  <c r="EO45" i="16" s="1"/>
  <c r="BX40" i="16"/>
  <c r="AO40" i="16"/>
  <c r="AO39" i="16"/>
  <c r="AO38" i="16"/>
  <c r="BX37" i="16"/>
  <c r="AO37" i="16"/>
  <c r="BF29" i="16"/>
  <c r="BX29" i="16" s="1"/>
  <c r="AO29" i="16" s="1"/>
  <c r="BF34" i="16"/>
  <c r="BX34" i="16" s="1"/>
  <c r="AO34" i="16" s="1"/>
  <c r="BX57" i="16"/>
  <c r="BX55" i="16"/>
  <c r="BF54" i="16"/>
  <c r="BX52" i="16"/>
  <c r="BX51" i="16"/>
  <c r="BX50" i="16"/>
  <c r="BX49" i="16"/>
  <c r="BX48" i="16"/>
  <c r="BX47" i="16"/>
  <c r="BF42" i="16"/>
  <c r="BF28" i="16"/>
  <c r="BF19" i="16"/>
  <c r="AO42" i="16"/>
  <c r="BX44" i="16"/>
  <c r="BX43" i="16"/>
  <c r="BX36" i="16"/>
  <c r="BX35" i="16"/>
  <c r="AO35" i="16" s="1"/>
  <c r="BX33" i="16"/>
  <c r="BX32" i="16"/>
  <c r="BX31" i="16"/>
  <c r="BX30" i="16"/>
  <c r="AO19" i="16"/>
  <c r="EO19" i="16" s="1"/>
  <c r="BX28" i="16"/>
  <c r="BX27" i="16"/>
  <c r="BX26" i="16"/>
  <c r="BX23" i="16"/>
  <c r="BX22" i="16"/>
  <c r="BX21" i="16"/>
  <c r="AO22" i="16"/>
  <c r="EO22" i="16" s="1"/>
  <c r="BX20" i="16"/>
  <c r="BX17" i="16"/>
  <c r="G49" i="12"/>
  <c r="F49" i="12"/>
  <c r="E49" i="12"/>
  <c r="D49" i="12"/>
  <c r="G48" i="12"/>
  <c r="F48" i="12"/>
  <c r="E48" i="12"/>
  <c r="D48" i="12"/>
  <c r="G45" i="12"/>
  <c r="F45" i="12"/>
  <c r="E45" i="12"/>
  <c r="D45" i="12"/>
  <c r="G44" i="12"/>
  <c r="F44" i="12"/>
  <c r="E44" i="12"/>
  <c r="D42" i="12"/>
  <c r="D40" i="12"/>
  <c r="E42" i="12"/>
  <c r="F42" i="12" s="1"/>
  <c r="G42" i="12" s="1"/>
  <c r="E40" i="12"/>
  <c r="F40" i="12" s="1"/>
  <c r="G40" i="12" s="1"/>
  <c r="C37" i="12"/>
  <c r="E37" i="12"/>
  <c r="D37" i="12"/>
  <c r="G35" i="12"/>
  <c r="F35" i="12"/>
  <c r="E35" i="12"/>
  <c r="D35" i="12"/>
  <c r="C35" i="12"/>
  <c r="D34" i="12"/>
  <c r="E34" i="12"/>
  <c r="F34" i="12"/>
  <c r="G34" i="12"/>
  <c r="D33" i="12"/>
  <c r="E33" i="12"/>
  <c r="F33" i="12"/>
  <c r="G33" i="12"/>
  <c r="G32" i="12"/>
  <c r="F32" i="12"/>
  <c r="E32" i="12"/>
  <c r="D32" i="12"/>
  <c r="C34" i="12"/>
  <c r="C33" i="12"/>
  <c r="C32" i="12"/>
  <c r="G17" i="12"/>
  <c r="G16" i="12"/>
  <c r="F17" i="12"/>
  <c r="F16" i="12"/>
  <c r="E17" i="12"/>
  <c r="E16" i="12"/>
  <c r="D17" i="12"/>
  <c r="D16" i="12"/>
  <c r="C7" i="12"/>
  <c r="G14" i="12"/>
  <c r="F14" i="12"/>
  <c r="E14" i="12"/>
  <c r="D14" i="12"/>
  <c r="C8" i="12"/>
  <c r="D7" i="12"/>
  <c r="E7" i="12" s="1"/>
  <c r="F7" i="12" s="1"/>
  <c r="G7" i="12" s="1"/>
  <c r="D66" i="18" l="1"/>
  <c r="E85" i="18"/>
  <c r="E91" i="18"/>
  <c r="E90" i="18"/>
  <c r="E83" i="18"/>
  <c r="E84" i="18"/>
  <c r="E48" i="18" l="1"/>
  <c r="F15" i="2" l="1"/>
  <c r="F14" i="2"/>
  <c r="E17" i="18" l="1"/>
  <c r="E21" i="18"/>
  <c r="E19" i="18"/>
  <c r="F43" i="2"/>
  <c r="E18" i="18"/>
  <c r="E69" i="18"/>
  <c r="F99" i="2" l="1"/>
  <c r="E79" i="18"/>
  <c r="E78" i="18"/>
  <c r="E77" i="18"/>
  <c r="E76" i="18"/>
  <c r="E68" i="18"/>
  <c r="E64" i="18"/>
  <c r="E66" i="18"/>
  <c r="E47" i="18" s="1"/>
  <c r="F106" i="2"/>
  <c r="E106" i="2" s="1"/>
  <c r="F83" i="2"/>
  <c r="E62" i="18"/>
  <c r="E51" i="18"/>
  <c r="E58" i="18"/>
  <c r="E57" i="18"/>
  <c r="E55" i="18"/>
  <c r="E54" i="18"/>
  <c r="F85" i="2"/>
  <c r="E49" i="18"/>
  <c r="E43" i="18"/>
  <c r="E40" i="18"/>
  <c r="E33" i="18" l="1"/>
  <c r="E37" i="18"/>
  <c r="E34" i="18"/>
  <c r="E32" i="18"/>
  <c r="E30" i="18"/>
  <c r="E28" i="18"/>
  <c r="F71" i="2" l="1"/>
  <c r="E12" i="18" l="1"/>
  <c r="E11" i="18"/>
  <c r="E13" i="18"/>
  <c r="E14" i="18"/>
  <c r="E16" i="18"/>
  <c r="E10" i="18" l="1"/>
  <c r="F51" i="2" l="1"/>
  <c r="F38" i="2"/>
  <c r="D8" i="18"/>
  <c r="G44" i="2" l="1"/>
  <c r="G45" i="2"/>
  <c r="G35" i="2" s="1"/>
  <c r="G88" i="2"/>
  <c r="G98" i="2"/>
  <c r="G59" i="2"/>
  <c r="G56" i="2"/>
  <c r="G20" i="2"/>
  <c r="J101" i="2"/>
  <c r="J9" i="2"/>
  <c r="F9" i="2"/>
  <c r="BU42" i="9" l="1"/>
  <c r="E13" i="13"/>
  <c r="CJ73" i="17"/>
  <c r="CJ72" i="17"/>
  <c r="CJ75" i="17" s="1"/>
  <c r="CJ69" i="17"/>
  <c r="CJ60" i="17"/>
  <c r="CJ58" i="17"/>
  <c r="CJ54" i="17"/>
  <c r="CJ50" i="17"/>
  <c r="CJ51" i="17"/>
  <c r="CJ52" i="17"/>
  <c r="CJ53" i="17"/>
  <c r="CJ49" i="17"/>
  <c r="CJ61" i="17" l="1"/>
  <c r="CJ55" i="17"/>
  <c r="CJ62" i="17" s="1"/>
  <c r="H68" i="2" l="1"/>
  <c r="I68" i="2"/>
  <c r="F37" i="12"/>
  <c r="G37" i="12"/>
  <c r="D36" i="12"/>
  <c r="CM35" i="17"/>
  <c r="CM32" i="17"/>
  <c r="CM29" i="17"/>
  <c r="CM24" i="17"/>
  <c r="CM36" i="17" s="1"/>
  <c r="CJ7" i="17" l="1"/>
  <c r="AE7" i="17" s="1"/>
  <c r="CJ6" i="17"/>
  <c r="AO57" i="16"/>
  <c r="EO57" i="16" s="1"/>
  <c r="AO56" i="16"/>
  <c r="EO56" i="16" s="1"/>
  <c r="AO55" i="16"/>
  <c r="EO55" i="16" s="1"/>
  <c r="AO54" i="16"/>
  <c r="EO54" i="16" s="1"/>
  <c r="AO53" i="16"/>
  <c r="EO53" i="16" s="1"/>
  <c r="AO52" i="16"/>
  <c r="EO52" i="16" s="1"/>
  <c r="AO50" i="16"/>
  <c r="EO50" i="16" s="1"/>
  <c r="AO49" i="16"/>
  <c r="EO49" i="16" s="1"/>
  <c r="AO48" i="16"/>
  <c r="EO48" i="16" s="1"/>
  <c r="AO47" i="16"/>
  <c r="EO47" i="16" s="1"/>
  <c r="AO44" i="16"/>
  <c r="EO44" i="16" s="1"/>
  <c r="AO43" i="16"/>
  <c r="EO42" i="16"/>
  <c r="AO41" i="16"/>
  <c r="EO41" i="16" s="1"/>
  <c r="EO40" i="16"/>
  <c r="EO39" i="16"/>
  <c r="EO38" i="16"/>
  <c r="EO37" i="16"/>
  <c r="AO36" i="16"/>
  <c r="EO36" i="16" s="1"/>
  <c r="EO35" i="16"/>
  <c r="EO34" i="16"/>
  <c r="AO33" i="16"/>
  <c r="AO32" i="16"/>
  <c r="EO32" i="16" s="1"/>
  <c r="AO31" i="16"/>
  <c r="EO31" i="16" s="1"/>
  <c r="AO30" i="16"/>
  <c r="EO29" i="16"/>
  <c r="AO28" i="16"/>
  <c r="EO28" i="16" s="1"/>
  <c r="AO27" i="16"/>
  <c r="EO27" i="16" s="1"/>
  <c r="AO26" i="16"/>
  <c r="EO26" i="16" s="1"/>
  <c r="AO25" i="16"/>
  <c r="EO25" i="16" s="1"/>
  <c r="AO24" i="16"/>
  <c r="EO24" i="16" s="1"/>
  <c r="AO23" i="16"/>
  <c r="EO23" i="16" s="1"/>
  <c r="AO21" i="16"/>
  <c r="EO21" i="16" s="1"/>
  <c r="AO20" i="16"/>
  <c r="EO20" i="16" s="1"/>
  <c r="AO18" i="16"/>
  <c r="EO18" i="16" s="1"/>
  <c r="AO17" i="16"/>
  <c r="EO17" i="16" s="1"/>
  <c r="AO16" i="16"/>
  <c r="EO16" i="16" s="1"/>
  <c r="AO15" i="16"/>
  <c r="EO15" i="16" s="1"/>
  <c r="CJ9" i="17" l="1"/>
  <c r="AO51" i="16"/>
  <c r="EO51" i="16" s="1"/>
  <c r="EO58" i="16" s="1"/>
  <c r="BT6" i="17"/>
  <c r="F105" i="2" l="1"/>
  <c r="F104" i="2"/>
  <c r="F102" i="2" s="1"/>
  <c r="F94" i="2"/>
  <c r="D85" i="18" l="1"/>
  <c r="E86" i="18"/>
  <c r="E93" i="18" l="1"/>
  <c r="D89" i="18"/>
  <c r="D87" i="18"/>
  <c r="E72" i="18"/>
  <c r="E67" i="18"/>
  <c r="E60" i="18"/>
  <c r="E59" i="18"/>
  <c r="E52" i="18"/>
  <c r="E36" i="18"/>
  <c r="E39" i="18"/>
  <c r="E45" i="18"/>
  <c r="E29" i="18"/>
  <c r="E26" i="18"/>
  <c r="E25" i="18"/>
  <c r="D7" i="18"/>
  <c r="E27" i="18" l="1"/>
  <c r="F79" i="2"/>
  <c r="E38" i="18"/>
  <c r="E4" i="18"/>
  <c r="E105" i="2" l="1"/>
  <c r="E22" i="18" l="1"/>
  <c r="J70" i="2"/>
  <c r="J37" i="2"/>
  <c r="E77" i="2" l="1"/>
  <c r="E76" i="2"/>
  <c r="E74" i="2" s="1"/>
  <c r="E68" i="2" s="1"/>
  <c r="E64" i="2"/>
  <c r="E57" i="2"/>
  <c r="G55" i="2"/>
  <c r="E107" i="2"/>
  <c r="E58" i="2"/>
  <c r="J55" i="2"/>
  <c r="J42" i="2"/>
  <c r="J59" i="2" l="1"/>
  <c r="J53" i="2" s="1"/>
  <c r="E61" i="2"/>
  <c r="F98" i="2"/>
  <c r="J93" i="2"/>
  <c r="F93" i="2"/>
  <c r="J88" i="2"/>
  <c r="J84" i="2"/>
  <c r="G84" i="2"/>
  <c r="F84" i="2"/>
  <c r="J78" i="2"/>
  <c r="F78" i="2"/>
  <c r="F70" i="2"/>
  <c r="E72" i="2"/>
  <c r="E71" i="2"/>
  <c r="G65" i="2"/>
  <c r="G63" i="2" s="1"/>
  <c r="E67" i="2"/>
  <c r="E66" i="2"/>
  <c r="E56" i="2"/>
  <c r="E55" i="2" s="1"/>
  <c r="E48" i="2"/>
  <c r="J50" i="2"/>
  <c r="F50" i="2"/>
  <c r="J108" i="2"/>
  <c r="F47" i="2"/>
  <c r="E49" i="2"/>
  <c r="F37" i="2"/>
  <c r="J102" i="2"/>
  <c r="G53" i="2" l="1"/>
  <c r="G33" i="2" s="1"/>
  <c r="E59" i="2"/>
  <c r="E70" i="2"/>
  <c r="E84" i="2"/>
  <c r="E102" i="2"/>
  <c r="E65" i="2"/>
  <c r="E63" i="2" s="1"/>
  <c r="J112" i="2"/>
  <c r="J114" i="2" s="1"/>
  <c r="J35" i="2"/>
  <c r="E37" i="2"/>
  <c r="E47" i="2"/>
  <c r="E53" i="2" l="1"/>
  <c r="E60" i="2"/>
  <c r="E62" i="2"/>
  <c r="E43" i="2" l="1"/>
  <c r="E16" i="2" l="1"/>
  <c r="J98" i="2"/>
  <c r="E46" i="2"/>
  <c r="J33" i="2" l="1"/>
  <c r="BU12" i="9"/>
  <c r="E117" i="2" l="1"/>
  <c r="E116" i="2"/>
  <c r="E101" i="2"/>
  <c r="E99" i="2"/>
  <c r="E97" i="2"/>
  <c r="E96" i="2"/>
  <c r="E95" i="2"/>
  <c r="E94" i="2"/>
  <c r="E92" i="2"/>
  <c r="E90" i="2"/>
  <c r="E87" i="2"/>
  <c r="E86" i="2"/>
  <c r="E85" i="2"/>
  <c r="E82" i="2"/>
  <c r="E81" i="2"/>
  <c r="E80" i="2"/>
  <c r="E79" i="2"/>
  <c r="E104" i="2"/>
  <c r="E52" i="2"/>
  <c r="E51" i="2"/>
  <c r="E45" i="2"/>
  <c r="E42" i="2" s="1"/>
  <c r="E41" i="2" s="1"/>
  <c r="E39" i="2"/>
  <c r="E38" i="2"/>
  <c r="E20" i="2"/>
  <c r="E98" i="2" l="1"/>
  <c r="E78" i="2"/>
  <c r="E93" i="2"/>
  <c r="E50" i="2"/>
  <c r="E35" i="2"/>
  <c r="G9" i="2"/>
  <c r="G108" i="2" s="1"/>
  <c r="G112" i="2" l="1"/>
  <c r="G114" i="2" s="1"/>
  <c r="G110" i="2"/>
  <c r="BU11" i="9"/>
  <c r="E12" i="2" l="1"/>
  <c r="E15" i="2"/>
  <c r="F108" i="2"/>
  <c r="F110" i="2" s="1"/>
  <c r="E14" i="2"/>
  <c r="E9" i="2"/>
  <c r="E108" i="2" s="1"/>
  <c r="E110" i="2" s="1"/>
  <c r="F112" i="2" l="1"/>
  <c r="F114" i="2" s="1"/>
  <c r="E112" i="2"/>
  <c r="E114" i="2" s="1"/>
  <c r="E81" i="18"/>
  <c r="E97" i="18"/>
  <c r="F89" i="2"/>
  <c r="E89" i="2" s="1"/>
  <c r="F88" i="2"/>
  <c r="F68" i="2"/>
  <c r="J13" i="3" l="1"/>
  <c r="F33" i="2"/>
  <c r="K13" i="3"/>
  <c r="L13" i="3"/>
  <c r="D13" i="3"/>
  <c r="J9" i="3"/>
  <c r="D9" i="3" s="1"/>
  <c r="E33" i="2"/>
  <c r="E8" i="12"/>
  <c r="D8" i="12"/>
  <c r="F13" i="3" l="1"/>
  <c r="F9" i="3" s="1"/>
  <c r="L9" i="3"/>
  <c r="E13" i="3"/>
  <c r="E9" i="3" s="1"/>
  <c r="K9" i="3"/>
  <c r="F8" i="12" l="1"/>
  <c r="G8" i="12" l="1"/>
</calcChain>
</file>

<file path=xl/sharedStrings.xml><?xml version="1.0" encoding="utf-8"?>
<sst xmlns="http://schemas.openxmlformats.org/spreadsheetml/2006/main" count="1024" uniqueCount="625">
  <si>
    <t>Наименование показателя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</si>
  <si>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</si>
  <si>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</si>
  <si>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</si>
  <si>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</si>
  <si>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 из них гранты</t>
  </si>
  <si>
    <t>Поступления от доходов, всего:</t>
  </si>
  <si>
    <t>х</t>
  </si>
  <si>
    <t>из них:</t>
  </si>
  <si>
    <t>Поступления финансовых активов, всего:</t>
  </si>
  <si>
    <t>Выбытие финансовых активов, всего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</si>
  <si>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</si>
  <si>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</si>
  <si>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</si>
  <si>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</si>
  <si>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</si>
  <si>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№ 223-ФЗ "О 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</si>
  <si>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</si>
  <si>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0001</t>
  </si>
  <si>
    <t>на закупку товаров работ, услуг по году начала закупки:</t>
  </si>
  <si>
    <t>Сумма (руб., с точностью до двух знаков после запятой - 0,00)</t>
  </si>
  <si>
    <t>010</t>
  </si>
  <si>
    <t>Поступление</t>
  </si>
  <si>
    <t>020</t>
  </si>
  <si>
    <t>030</t>
  </si>
  <si>
    <t>Выбытие</t>
  </si>
  <si>
    <t>040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</si>
  <si>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</si>
  <si>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</si>
  <si>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</si>
  <si>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УТВЕРЖДАЮ</t>
  </si>
  <si>
    <t>(подпись)</t>
  </si>
  <si>
    <t>0501016</t>
  </si>
  <si>
    <t>Форма по ОКУД</t>
  </si>
  <si>
    <t>Дата</t>
  </si>
  <si>
    <t>по ОКПО</t>
  </si>
  <si>
    <t>по ОКТМО</t>
  </si>
  <si>
    <t>Глава по БК</t>
  </si>
  <si>
    <t>по ОКЕИ</t>
  </si>
  <si>
    <t>сумма</t>
  </si>
  <si>
    <t>Всего</t>
  </si>
  <si>
    <t>(расшифровка подписи)</t>
  </si>
  <si>
    <t>КОДЫ</t>
  </si>
  <si>
    <t>ИНН</t>
  </si>
  <si>
    <t>КПП</t>
  </si>
  <si>
    <t>1.1.4. Стоимость недвижимого имущества, переданного в аренду, безвозмездное пользование</t>
  </si>
  <si>
    <t>1.1.5. Остаточная стоимость недвижимого государственного имущества</t>
  </si>
  <si>
    <t>(наименование должности лица, утверждающего документ)</t>
  </si>
  <si>
    <t>"</t>
  </si>
  <si>
    <t xml:space="preserve"> г.</t>
  </si>
  <si>
    <t>План финансово-хозяйственной деятельности</t>
  </si>
  <si>
    <t>Наименование учреждения</t>
  </si>
  <si>
    <t>Единица измерения: руб.</t>
  </si>
  <si>
    <t>383</t>
  </si>
  <si>
    <t xml:space="preserve">Наименование органа, осуществляющего функции и полномочия учредителя </t>
  </si>
  <si>
    <t>Код по реестру участников бюджетного процесса, а также юридических лиц, не являющихся участниками бюджетного процесса)</t>
  </si>
  <si>
    <t>III. Обязательства, всего</t>
  </si>
  <si>
    <t>II. Финансовые активы, всего</t>
  </si>
  <si>
    <t>1.2.1. Общая балансовая стоимость особо ценного движимого имущества</t>
  </si>
  <si>
    <t>1.2. Общая балансовая стоимость движимого государственного имущества, всего</t>
  </si>
  <si>
    <t>1.1. Общая балансовая стоимость недвижимого государственного имущества, всего</t>
  </si>
  <si>
    <t>I. Нефинансовые активы, всего:</t>
  </si>
  <si>
    <t>1.1.1. Стоимость недвижимого имущества, закрепленного собственником имущества за государственным учреждением на праве оперативного управления</t>
  </si>
  <si>
    <t>1.1.2. Стоимость недвижимого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</si>
  <si>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недвижимого имущества, приобретенного государственным учреждением (подразделением) за счет доходов, полученных от платной и иной приносящей доход деятельности</t>
  </si>
  <si>
    <t>1.2.3. Стоимость движимого имущества, приобретенного учреждением за счет доходов, полученных от платной и иной приносящей доход деятельности</t>
  </si>
  <si>
    <t>Сумма, рублей</t>
  </si>
  <si>
    <t>2.1. Денежные средства учреждения, всего</t>
  </si>
  <si>
    <t>2.1.1. Денежные средства учреждения на счетах</t>
  </si>
  <si>
    <t>2.1.2. Денежные средства учреждения, размещенные на депозиты в кредитной организации</t>
  </si>
  <si>
    <t>2.2. Иные финансовые инструменты</t>
  </si>
  <si>
    <t>2.4. Дебиторская задолженность по расходам, всего</t>
  </si>
  <si>
    <t>2.4.1. Дебиторская задолженность по выданным авансам, полученным за счет средств областного бюджета</t>
  </si>
  <si>
    <t>2.4.2. Дебиторская задолженность по выданным авансам за счет доходов, полученных от платной и иной приносящей доход деятельности</t>
  </si>
  <si>
    <t>2.4.3. Дебиторская задолженность по выданным авансам за счет средств обязательного медицинского страхования</t>
  </si>
  <si>
    <t>2.3. Дебиторская задолженность по доходам, полученным за счет средств областного бюджета, всего</t>
  </si>
  <si>
    <t>3.1. Долговые обязательства</t>
  </si>
  <si>
    <t>3.2. Кредиторская задолженность:</t>
  </si>
  <si>
    <t>3.2.1. Кредиторская задолженность по принятым обязательствам за счет средств областного бюджета, всего:</t>
  </si>
  <si>
    <t>по социальным и иным выплатам населению</t>
  </si>
  <si>
    <t>по оплате труда</t>
  </si>
  <si>
    <t>по начислениям на выплаты по оплате труда</t>
  </si>
  <si>
    <t>по расходам на закупку товаров, работ, услуг</t>
  </si>
  <si>
    <t>по уплате налогов, сборов и иных платежей</t>
  </si>
  <si>
    <t>по прочим расходам</t>
  </si>
  <si>
    <t>3.2.2. Кредиторская задолженность по принятым обязательствам за счет доходов, полученных от платной и иной приносящей доход деятельности, всего:</t>
  </si>
  <si>
    <t>3.2.3. Кредиторская задолженность по принятым обязательствам за счет средств обязательного медицинского страхования, всего:</t>
  </si>
  <si>
    <t>3.2.4. Просроченная кредиторская задолженность, всего</t>
  </si>
  <si>
    <t>Выплаты по расходам, всего: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</si>
  <si>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</si>
  <si>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</si>
  <si>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</si>
  <si>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</si>
  <si>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</si>
  <si>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</si>
  <si>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Субсидия на финансовое обеспечение выполнения государственного задания</t>
  </si>
  <si>
    <t>Субсидии, предоставляемые в соответствии с абзацем вторым пункта 1 статьи 78.1 БК РФ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</si>
  <si>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</si>
  <si>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</si>
  <si>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</si>
  <si>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Доходы от операций с активами</t>
  </si>
  <si>
    <t>в том числе на:</t>
  </si>
  <si>
    <t>Выплаты персоналу всего:</t>
  </si>
  <si>
    <t>Социальные и иные выплаты населению, всего</t>
  </si>
  <si>
    <t>Расходы на закупку товаров, работ, услуг, всего</t>
  </si>
  <si>
    <t>Увеличение остатков средств</t>
  </si>
  <si>
    <t xml:space="preserve">Прочие поступления </t>
  </si>
  <si>
    <t>Уменьшение остатков средств</t>
  </si>
  <si>
    <t>Прочие выбытия</t>
  </si>
  <si>
    <t>Всего на закупки</t>
  </si>
  <si>
    <t>на оплату контрактов заключенных до начала очередного финансового года:</t>
  </si>
  <si>
    <t>2.4. Справочная информация</t>
  </si>
  <si>
    <t>Единицы измерения</t>
  </si>
  <si>
    <t>чел.</t>
  </si>
  <si>
    <t>тыс. руб.</t>
  </si>
  <si>
    <t>руб.</t>
  </si>
  <si>
    <t>%</t>
  </si>
  <si>
    <t>м²</t>
  </si>
  <si>
    <t>1.1. Фонд оплаты труда, всего</t>
  </si>
  <si>
    <t>1.2. Фонд оплаты труда, отдельных категорий работников бюджетной сферы, повышение оплаты труда которых предусмотрено указами Президента РФ, всего</t>
  </si>
  <si>
    <t>в том числе по категориям работников:</t>
  </si>
  <si>
    <t>в том числе по категориям работников, повышение оплаты труда которых предусмотрено указами Президента РФ:</t>
  </si>
  <si>
    <t>2.1.1. Площадь недвижимого имущества в безвозмездном пользовании, всего</t>
  </si>
  <si>
    <t>2.1.2.Площадь недвижимого имущества в безвозмездном пользовании, не используемая для выполнения государственного задания</t>
  </si>
  <si>
    <t>2.1.3. Площадь недвижимого имущества, переданная в аренду</t>
  </si>
  <si>
    <t>ед.</t>
  </si>
  <si>
    <t>2.3. Коэффициент износа основных средств (отношение величины износа основных средств на конец отчетного периода к  стоимости основных средств учреждения на конец отчетного периода)</t>
  </si>
  <si>
    <t>2.4. Коэффициент обновления основных средств (отношение стоимости основных средств поступивших за отчетный период к общей стоимости основных средств учреждения на конец отчетного периода)</t>
  </si>
  <si>
    <t>2.5. Коэффициенты ремонта зданий, характеризующие величину фактических расходов на капитальный ремонт зданий, приходящуюся на один рубль балансовой стоимости основных средств (в том числе за счет бюджетных средств)</t>
  </si>
  <si>
    <t>1.5. Среднесписочная численность, отдельных категорий работников бюджетной сферы, повышение оплаты труда которых предусмотрено указами Президента РФ, всего</t>
  </si>
  <si>
    <t>1.6. Средняя заработная плата, необходимая для реализации указов Президента РФ, предусматривающих повышение оплаты труда отдельных категорий работников бюджетной сферы</t>
  </si>
  <si>
    <t xml:space="preserve"> 1.7. Средняя заработная плата, сложившаяся/прогнозируемая в отчетном периоде</t>
  </si>
  <si>
    <t>1.9. Отношение средней заработной платы, сложившейся/прогнозируемой в отчетном периоде к средней заработной плате, необходимой для реализации указов Президента РФ</t>
  </si>
  <si>
    <t>из них: выплаты стимулирующего характера</t>
  </si>
  <si>
    <t>да-1/нет-0</t>
  </si>
  <si>
    <t>да-1/нет-1</t>
  </si>
  <si>
    <t>Наименование мероприятия</t>
  </si>
  <si>
    <t>Сроки проведения</t>
  </si>
  <si>
    <t>Итого:</t>
  </si>
  <si>
    <t>Ожидаемый результат реализации</t>
  </si>
  <si>
    <t>Затраты, необходимые на проведение мероприятия, тыс. руб</t>
  </si>
  <si>
    <t>2. Повышение эффективности управления государственной собственностью</t>
  </si>
  <si>
    <t>3. Повышение качества предоставления государственных услуг</t>
  </si>
  <si>
    <t xml:space="preserve">Руководитель финансово-экономической </t>
  </si>
  <si>
    <r>
      <t xml:space="preserve">1.2.2. Стоимость </t>
    </r>
    <r>
      <rPr>
        <b/>
        <sz val="10"/>
        <rFont val="Times New Roman"/>
        <family val="1"/>
        <charset val="204"/>
      </rPr>
      <t>иного</t>
    </r>
    <r>
      <rPr>
        <sz val="10"/>
        <rFont val="Times New Roman"/>
        <family val="1"/>
        <charset val="204"/>
      </rPr>
      <t xml:space="preserve"> движимого имущества, приобретенного государственным учреждением за счет доходов, полученных за счет бюджетных средств</t>
    </r>
  </si>
  <si>
    <t>1.2.4. Стоимость движимого имущества, приобретенного учреждением за счет средств обязательного медицинского страхования</t>
  </si>
  <si>
    <t>1.2.5. Остаточная стоимость особо ценного движимого имущества</t>
  </si>
  <si>
    <t>Юридический адрес учреждения</t>
  </si>
  <si>
    <t>Адрес фактического местонахождения учреждения</t>
  </si>
  <si>
    <t>1. Сведения о деятельности учреждения</t>
  </si>
  <si>
    <t>2. Финансовые параметры деятельности учреждения</t>
  </si>
  <si>
    <t>2.1.  Показатели финансового состояния учреждения</t>
  </si>
  <si>
    <t>2.2. Показатели по поступлениям и выплатам учреждения*</t>
  </si>
  <si>
    <t>2.2.1. Показатели выплат по расходам на закупку товаров, работ, услуг  учреждения*</t>
  </si>
  <si>
    <t>2.3. Сведения о средствах, поступающих во временное распоряжение учреждения*</t>
  </si>
  <si>
    <t>3. Сведения и показатели об использовании ресурсов учреждения</t>
  </si>
  <si>
    <t>1.1.1.Фонд оплаты труда руководителей учреждения и их заместителей</t>
  </si>
  <si>
    <t>1.1.2. Фонд оплаты труда прочих работников учреждения</t>
  </si>
  <si>
    <t>1.3. Среднесписочная численность работников учреждения</t>
  </si>
  <si>
    <t>1. Сведения об уровне оплаты труда работников учреждения</t>
  </si>
  <si>
    <t>1.3.1. Среднесписочная численность руководителей учреждения и их заместителей</t>
  </si>
  <si>
    <t>1.3.2. Среднесписочная численность прочих работников учреждения</t>
  </si>
  <si>
    <t>1.4. Среднесписочная численность работников учреждения с которыми заключены эффективные контракты</t>
  </si>
  <si>
    <t>1.4.1. Среднесписочная численность руководителей учреждения и их заместителей с которыми заключены эффективные контракты</t>
  </si>
  <si>
    <t>1.4.2. Среднесписочная численность прочих работников учреждения с которыми заключены эффективные контракты</t>
  </si>
  <si>
    <t>1.8. Отношение средней заработной платы руководителей учреждения и их заместителей к средней заработной плате работников учреждения</t>
  </si>
  <si>
    <t>2.1. Общая площадь объектов недвижимого имущества, закрепленная за  учреждением</t>
  </si>
  <si>
    <t>2. Сведения об использовании имущества учреждения</t>
  </si>
  <si>
    <t>2.2. Затраты на содержание имущества учреждения</t>
  </si>
  <si>
    <t>2.2.1. Затраты на содержание имущества учреждения, не используемого для выполнения государственного задания</t>
  </si>
  <si>
    <t>4. Перечень мероприятий по повышению эффективности деятельности учреждения</t>
  </si>
  <si>
    <t>1. Повышение эффективности управления и кадрового потенциала учреждения</t>
  </si>
  <si>
    <t>4. Направления оптимизации расходов учреждения</t>
  </si>
  <si>
    <t>службы учреждения</t>
  </si>
  <si>
    <t>Руководитель учреждения</t>
  </si>
  <si>
    <t>Код по бюджетной классификации РФ</t>
  </si>
  <si>
    <t>КОСГУ</t>
  </si>
  <si>
    <t>3. Показатели характеризующие объем и качество оказываемой услуги</t>
  </si>
  <si>
    <t>4. Показатели открытости и прозрачности деятельности</t>
  </si>
  <si>
    <t>3.1. Общее количество государственных услуг, оказываемых учреждением</t>
  </si>
  <si>
    <t>3.1.1. Количество государственных услуг, в отношении которых нормативно установлены требования к качеству их оказания</t>
  </si>
  <si>
    <t xml:space="preserve">4.1. Обеспечено размещение (актуализация) сведений об учреждении на официальном сайте в сети Интернет www.bus.gov.ru 
</t>
  </si>
  <si>
    <t>4.2. Обеспечено размещение в сети Интернет информации о результатах деятельности учреждения за отчетный год</t>
  </si>
  <si>
    <t>000 0000 0000000000 000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</si>
  <si>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</si>
  <si>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</si>
  <si>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</si>
  <si>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</si>
  <si>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</si>
  <si>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</si>
  <si>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</si>
  <si>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</si>
  <si>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</si>
  <si>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16</t>
  </si>
  <si>
    <t>804</t>
  </si>
  <si>
    <t>Министерство образования и науки Мурманской области</t>
  </si>
  <si>
    <t>Выплата стипендии обучающимся по очной форме обучения в учреждениях среднего профессионального образования</t>
  </si>
  <si>
    <t>Оплата стоимости проезда и провоза багажа к месту использования отпуска (отдыха) и обратно</t>
  </si>
  <si>
    <t>2</t>
  </si>
  <si>
    <t>Ц</t>
  </si>
  <si>
    <t>7</t>
  </si>
  <si>
    <t>4</t>
  </si>
  <si>
    <t>6</t>
  </si>
  <si>
    <t>3</t>
  </si>
  <si>
    <t>1.3 Непроизведенные активы</t>
  </si>
  <si>
    <t>804 0704 0210100050 621</t>
  </si>
  <si>
    <t>Копировально-множительные работы</t>
  </si>
  <si>
    <t>-</t>
  </si>
  <si>
    <t>804 0709 0210300050 622</t>
  </si>
  <si>
    <t>804 0709 0230200050 622</t>
  </si>
  <si>
    <t>Предоставление бесплатного питания отдельным категориям обучающихся организаций профессионального образования</t>
  </si>
  <si>
    <t>Содержание детей-сирот, детей, оставшихся без попечения родителей, лиц из их числа в государственных областных профессиональных организациях</t>
  </si>
  <si>
    <t xml:space="preserve">   Прочие выплаты</t>
  </si>
  <si>
    <t xml:space="preserve">      Пособия по социальной помощи</t>
  </si>
  <si>
    <t xml:space="preserve">     Прочие расходы (налог на землю)</t>
  </si>
  <si>
    <t xml:space="preserve">     Прочие расходы</t>
  </si>
  <si>
    <t xml:space="preserve">     Прочие расходы (Уплата налогов, госпошлин, штрафов, пеней)</t>
  </si>
  <si>
    <t>Преподаватели</t>
  </si>
  <si>
    <t>Мастера производственного обучения</t>
  </si>
  <si>
    <t>1.1. Целью деятельности Образовательного учреждения является организация образовательной деятельности по основным образовательным программам профессионального образования - подготовка квалифицированных рабочих, служащих  и  подготовка специалистов среднего звена.</t>
  </si>
  <si>
    <t>05317670</t>
  </si>
  <si>
    <t>5108997005</t>
  </si>
  <si>
    <t>510801001</t>
  </si>
  <si>
    <t>47717000</t>
  </si>
  <si>
    <t>Главный бухгалтер</t>
  </si>
  <si>
    <t xml:space="preserve">Обеспечение комплексной безопасности </t>
  </si>
  <si>
    <t>Повышение квалификации,в т.ч. педагогических работников</t>
  </si>
  <si>
    <t>Оформление технического паспорта на объект недвижимости</t>
  </si>
  <si>
    <t>размещение информации о предоставляемых государственных услугах в сети интернет, на официальном сайте учреждения, а так же размещение рекламы на телеканале города</t>
  </si>
  <si>
    <t>000 0000 0000000000 110</t>
  </si>
  <si>
    <t>оплата труда и начисления на выплаты по оплате труда</t>
  </si>
  <si>
    <t>000 0000 0000000000 111</t>
  </si>
  <si>
    <t>804 0704 0210100050 111</t>
  </si>
  <si>
    <t>804 0000 0000000000 111</t>
  </si>
  <si>
    <t>Иные выплаты персоналу учреждений,за исключением фонда оплаты труда,в т.ч.</t>
  </si>
  <si>
    <t>000 0000 0000000000 112</t>
  </si>
  <si>
    <t>000 0000 0000000000 180</t>
  </si>
  <si>
    <t>804 07 04 0210113800 180</t>
  </si>
  <si>
    <t xml:space="preserve"> 804 07 09 0230200050180</t>
  </si>
  <si>
    <t>804 07 04 0230200050 180</t>
  </si>
  <si>
    <t>804 07 09 0240213060 180</t>
  </si>
  <si>
    <t xml:space="preserve"> 804 07 04 033020005 180</t>
  </si>
  <si>
    <t>804 0704 0210100050 112</t>
  </si>
  <si>
    <t>804 0709 0240213060 112</t>
  </si>
  <si>
    <t>804 0000 0000000000 112</t>
  </si>
  <si>
    <t>Взносы по обязательному социальному страхованиюна выплаты по оплате труда работников и иные выплаты работникам учреждений</t>
  </si>
  <si>
    <t>Прочие выплаты</t>
  </si>
  <si>
    <t>000 0000 0000000000 119</t>
  </si>
  <si>
    <t>804 0704 0210100050 119</t>
  </si>
  <si>
    <t>804 0000 0000000000 119</t>
  </si>
  <si>
    <t>Стипендия</t>
  </si>
  <si>
    <t>804 0704 0210113800 340</t>
  </si>
  <si>
    <t>Пособия,компенсации и иные социальные выплаты гражданам,в т.ч.</t>
  </si>
  <si>
    <t>000 0000 0000000000 300</t>
  </si>
  <si>
    <t>000 0000 0000000000 321</t>
  </si>
  <si>
    <t>804 0704 0230200050 321</t>
  </si>
  <si>
    <t>804 0704 0330200050 321</t>
  </si>
  <si>
    <t>Приобретение товаров,работ,услуг в пользу граждан в целях их социального обеспечения,в т.ч.</t>
  </si>
  <si>
    <t>000 0000 0000000000 323</t>
  </si>
  <si>
    <t>804 0704 0230200050 323</t>
  </si>
  <si>
    <t>804 0704 0330200050 323</t>
  </si>
  <si>
    <t>Уплату  прочих налогов, сборов и иных платежей, всего</t>
  </si>
  <si>
    <t>804 0704 0210100050 244</t>
  </si>
  <si>
    <t>804 0000 0000000000 244</t>
  </si>
  <si>
    <t>000 0000 0000000000 244</t>
  </si>
  <si>
    <t>804 0709 0230200050 244</t>
  </si>
  <si>
    <r>
      <rPr>
        <b/>
        <sz val="10"/>
        <color theme="1"/>
        <rFont val="Times New Roman"/>
        <family val="1"/>
        <charset val="204"/>
      </rPr>
      <t xml:space="preserve">Услуга №1 </t>
    </r>
    <r>
      <rPr>
        <sz val="10"/>
        <color theme="1"/>
        <rFont val="Times New Roman"/>
        <family val="1"/>
        <charset val="204"/>
      </rPr>
      <t>Реализация основных профессиональных образовательных программ среднего профессионального образования - программ подготовки квалифицированных рабочих,служащих</t>
    </r>
  </si>
  <si>
    <t>804 0704 0210100050 130</t>
  </si>
  <si>
    <r>
      <rPr>
        <b/>
        <sz val="10"/>
        <color theme="1"/>
        <rFont val="Times New Roman"/>
        <family val="1"/>
        <charset val="204"/>
      </rPr>
      <t xml:space="preserve">Услуга №2 </t>
    </r>
    <r>
      <rPr>
        <sz val="10"/>
        <color theme="1"/>
        <rFont val="Times New Roman"/>
        <family val="1"/>
        <charset val="204"/>
      </rPr>
  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  </r>
  </si>
  <si>
    <t>804 0000 0000000000 321</t>
  </si>
  <si>
    <t>804 0704 0210100050 851</t>
  </si>
  <si>
    <t>804 07 04 0210138930 180</t>
  </si>
  <si>
    <t>804 07 07 0210120110 180</t>
  </si>
  <si>
    <t>000 0000 0000000000 340</t>
  </si>
  <si>
    <t>804 0000 0000000000 340</t>
  </si>
  <si>
    <t>804 07 04 0210138930 340</t>
  </si>
  <si>
    <t>Отдых и оздоровление детей-сирот, детей, оставшихся без попечения родителей, обучающихся в государственных областных профессиональных образовательных организациях</t>
  </si>
  <si>
    <t xml:space="preserve">Выплата стипендий Правительства Российской Федерации для лиц, обучающихся по очной форме обучения по основным профессиональным образовательным программам среднего профессионального образования, имеющим государственную аккредитацию, соответствующим приоритетным направлениям модернизации и технологического развития экономики РФ </t>
  </si>
  <si>
    <t>Отдых и оздоровление детей-сирот, детей, оставшихся без попечения родителей</t>
  </si>
  <si>
    <t>804 07 07 0210120110 323</t>
  </si>
  <si>
    <t>000 0000 0000000000 850</t>
  </si>
  <si>
    <t>на 2017 год (на 2017 год и плановый период 2018 и 2019годов)</t>
  </si>
  <si>
    <t>09</t>
  </si>
  <si>
    <t>января</t>
  </si>
  <si>
    <t>17</t>
  </si>
  <si>
    <t>на "01" января 2017 г.</t>
  </si>
  <si>
    <t>на 2017г. 
очередной финансовый год</t>
  </si>
  <si>
    <t>2017</t>
  </si>
  <si>
    <t>январь 2017г. -декабрь 2017г.</t>
  </si>
  <si>
    <t>на "09"января 2017 г.</t>
  </si>
  <si>
    <t>09.01.2017</t>
  </si>
  <si>
    <t>за 2016г. 
отчетный финансовый год</t>
  </si>
  <si>
    <t>за 2017г. 
текущий финансовый год</t>
  </si>
  <si>
    <t>804 07 07 0210120110 244</t>
  </si>
  <si>
    <t>Расчеты (обоснования) к плану финансово-хозяйственной деятельности государственного (муниципального) учреждения*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</si>
  <si>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</si>
  <si>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</si>
  <si>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</si>
  <si>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</si>
  <si>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№ 
п/п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</si>
  <si>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</si>
  <si>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</si>
  <si>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</si>
  <si>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</si>
  <si>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</si>
  <si>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</si>
  <si>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</si>
  <si>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</si>
  <si>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</si>
  <si>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</si>
  <si>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</si>
  <si>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</si>
  <si>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</si>
  <si>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</si>
  <si>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</si>
  <si>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</si>
  <si>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</si>
  <si>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</si>
  <si>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</si>
  <si>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</si>
  <si>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</si>
  <si>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</si>
  <si>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</si>
  <si>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</si>
  <si>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1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</si>
  <si>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</si>
  <si>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</si>
  <si>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</si>
  <si>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</si>
  <si>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</si>
  <si>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</si>
  <si>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</si>
  <si>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</si>
  <si>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</si>
  <si>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</si>
  <si>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</si>
  <si>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</si>
  <si>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</si>
  <si>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</si>
  <si>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</si>
  <si>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</si>
  <si>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</si>
  <si>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</si>
  <si>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</si>
  <si>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</si>
  <si>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</si>
  <si>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</si>
  <si>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</si>
  <si>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</si>
  <si>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</si>
  <si>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</si>
  <si>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</si>
  <si>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Наименование затрат</t>
  </si>
  <si>
    <t>ед. изм.</t>
  </si>
  <si>
    <t xml:space="preserve">количество </t>
  </si>
  <si>
    <t xml:space="preserve">расчет </t>
  </si>
  <si>
    <t>Затраты на оплату труда с начислениями на выплаты по оплате труда в том числе:</t>
  </si>
  <si>
    <t>материальная помощь педработникам</t>
  </si>
  <si>
    <t>Затраты на приобретение услуг связи в т.ч.</t>
  </si>
  <si>
    <t>услуги связи по передаче данных</t>
  </si>
  <si>
    <t>выделенный доступ в сети интернет</t>
  </si>
  <si>
    <t>  доставка грузов</t>
  </si>
  <si>
    <t xml:space="preserve"> найм транспортных средств</t>
  </si>
  <si>
    <t>оплата проезда работников в служебных целях (проездные)</t>
  </si>
  <si>
    <t>Затраты на приобретение коммунальных услуг в т.ч.</t>
  </si>
  <si>
    <t>электроснабжение</t>
  </si>
  <si>
    <t>теплоснабжение</t>
  </si>
  <si>
    <t>водоснабжение</t>
  </si>
  <si>
    <t>водоотведение</t>
  </si>
  <si>
    <t>Затраты на содержание недвижимого имущества в т.ч.</t>
  </si>
  <si>
    <t>техническое обслуживание и регламентно-профилактический ремонт   систем водоснабжения и водоотведения (кол-во установок)</t>
  </si>
  <si>
    <t xml:space="preserve">техническое обслуживание горячего и холодного водоснабжения,канализации (кол-во зданий)                          </t>
  </si>
  <si>
    <t>размещение, переработка твердых бытовых отходов крупногабаритного мусора, захоронение ТБО и содержание контейнерных площадок</t>
  </si>
  <si>
    <t>Затраты на содержание особо ценного движимого имущества в т.ч.</t>
  </si>
  <si>
    <t>Затраты на прочие общехозяйственные нужды в т.ч.</t>
  </si>
  <si>
    <r>
      <t xml:space="preserve">Учебные расходы       </t>
    </r>
    <r>
      <rPr>
        <b/>
        <sz val="8"/>
        <color theme="1"/>
        <rFont val="Times New Roman"/>
        <family val="1"/>
        <charset val="204"/>
      </rPr>
      <t xml:space="preserve"> (в соответствии с Законом Мурманской области от 19.12.2005 № 706-01-ЗМО)</t>
    </r>
  </si>
  <si>
    <t>Итого</t>
  </si>
  <si>
    <t>Исполнитель</t>
  </si>
  <si>
    <t xml:space="preserve">     Прочие расходы (имущественный налог)</t>
  </si>
  <si>
    <t>Оплата проезда работников в служебные командировки</t>
  </si>
  <si>
    <t>Другие виды работ по содержанию ОЦДИ (ремонт холод. оборуд, комп. техники)</t>
  </si>
  <si>
    <t>Вывоз твердых бытовых отходов</t>
  </si>
  <si>
    <t>5</t>
  </si>
  <si>
    <t>8</t>
  </si>
  <si>
    <t>9</t>
  </si>
  <si>
    <t>10</t>
  </si>
  <si>
    <t>11</t>
  </si>
  <si>
    <t>12</t>
  </si>
  <si>
    <t>1.4</t>
  </si>
  <si>
    <t>1.5</t>
  </si>
  <si>
    <t>1.6</t>
  </si>
  <si>
    <t>Бензин на общехозяйственные нужды</t>
  </si>
  <si>
    <t>Затраты на измерение сопротивления изоляции электоропроводки (кол-во зданий)</t>
  </si>
  <si>
    <t>Заправка картриджей</t>
  </si>
  <si>
    <t>Сопровождение программ бухгалтерского учета</t>
  </si>
  <si>
    <t xml:space="preserve">Обслуживание информационно-правовых программ </t>
  </si>
  <si>
    <t xml:space="preserve">Медицинские осмотры прочего персонала </t>
  </si>
  <si>
    <t>Проведение предрейсовых осмотров водителей (кол-во осмотров)</t>
  </si>
  <si>
    <t>Исследование воды, смывы</t>
  </si>
  <si>
    <t xml:space="preserve"> Расчет объемов субсидии на выполнение государственного задания  на 2017 год</t>
  </si>
  <si>
    <t>чел</t>
  </si>
  <si>
    <t>мес.</t>
  </si>
  <si>
    <t>Гкал</t>
  </si>
  <si>
    <t>м3</t>
  </si>
  <si>
    <t>шт.</t>
  </si>
  <si>
    <t>кв.м</t>
  </si>
  <si>
    <t>шт</t>
  </si>
  <si>
    <t>усл.</t>
  </si>
  <si>
    <t>Затраты на обязательное страхование гражданской ответственности владельцев автотранспортных средств</t>
  </si>
  <si>
    <t>заправка картриджей</t>
  </si>
  <si>
    <t>мес</t>
  </si>
  <si>
    <t>Техническое обслуживание и регламентно-профилактический ремонт систем контроля и управления доступом</t>
  </si>
  <si>
    <t xml:space="preserve">Техническое обслуживание и регламентно-профилактический ремонт систем охранно-тревожной сигнализации </t>
  </si>
  <si>
    <t>Tехническое обслуживание и регламентно-профилактический ремонт систем автоматического диспетчерского управления</t>
  </si>
  <si>
    <t>Tехническое обслуживание и регламентно-профилактический ремонт систем видеонаблюдения</t>
  </si>
  <si>
    <t>Tехническое обслуживание и  ремонт транспортных средств, техосмотр</t>
  </si>
  <si>
    <t>стирка и обработка постельных принадлежностей и прочего мягкого инвентаря</t>
  </si>
  <si>
    <t>кг</t>
  </si>
  <si>
    <t>договоры ГПХ</t>
  </si>
  <si>
    <t>услуги натариуса</t>
  </si>
  <si>
    <t>аренда помещений, зданий</t>
  </si>
  <si>
    <t>кв м</t>
  </si>
  <si>
    <t>реклама, объявления в СМИ</t>
  </si>
  <si>
    <t>гигиеническая аттестация работников(кол-во осмотров)</t>
  </si>
  <si>
    <t>л</t>
  </si>
  <si>
    <t>усл</t>
  </si>
  <si>
    <t>Медосмотр уч-ся</t>
  </si>
  <si>
    <t>Медосмотр педагогов, мастеров</t>
  </si>
  <si>
    <t>Приобретение книгоиздательской продукции и периодических изданий</t>
  </si>
  <si>
    <t>Приобретение учебной мебели</t>
  </si>
  <si>
    <t>Приобретение одежды для учебных практик</t>
  </si>
  <si>
    <t>ГСМ</t>
  </si>
  <si>
    <t>год</t>
  </si>
  <si>
    <t>Налоги</t>
  </si>
  <si>
    <t>квартал</t>
  </si>
  <si>
    <t>Директор</t>
  </si>
  <si>
    <t xml:space="preserve">Охрана недвижимого имущества, в том числе вневедомственная, обеспечение пожарной безопасности, мониторинг систем охранно-пожарной сигнализации (кол-во объектов) </t>
  </si>
  <si>
    <t xml:space="preserve">Проведение текущего ремонта недвижимого имущества </t>
  </si>
  <si>
    <t xml:space="preserve">Техническое обслуживание отопительной системы, в том числе на подготовку  к зимнему сезону (кол-во зданий)                          </t>
  </si>
  <si>
    <t>Техническое обслуживание приборов тепловой энергии</t>
  </si>
  <si>
    <t>Семинары, курсы повышения квалификации</t>
  </si>
  <si>
    <t>Затраты на проживание работников, направляемых в командировку</t>
  </si>
  <si>
    <t>Проведение санитарно-противоэпидемиологических исследований и производственного контроля</t>
  </si>
  <si>
    <t>Моющие и чистящие, дизенфицирующие средства, личной гииены*</t>
  </si>
  <si>
    <t>Затраты на суточные работников, направляемых в командировку</t>
  </si>
  <si>
    <t>Столовые принадлежности*</t>
  </si>
  <si>
    <t>Строительные материалы*</t>
  </si>
  <si>
    <t>Хозяйственные материалы*</t>
  </si>
  <si>
    <t>Налог на землю</t>
  </si>
  <si>
    <t>Налог на имущество</t>
  </si>
  <si>
    <t>Затраты на оплату труда прочих структурных подразделений (Закон №706-01-ЗМО)</t>
  </si>
  <si>
    <t>Начисления на оплату труда</t>
  </si>
  <si>
    <t>Тосол, масло на общехозяйственные нужды</t>
  </si>
  <si>
    <t>Приобретение питьевой воды(бутылка)</t>
  </si>
  <si>
    <t>Перевязочные средства и медикаменты</t>
  </si>
  <si>
    <t>Канцелярские товары*</t>
  </si>
  <si>
    <t>Спецодежда, обувь и мягкий инвентарь для работников</t>
  </si>
  <si>
    <t>Пени, штрафы</t>
  </si>
  <si>
    <t>Подписка на периодические издания</t>
  </si>
  <si>
    <t>полугодие</t>
  </si>
  <si>
    <t>день</t>
  </si>
  <si>
    <t>Электронные подписи, ключи</t>
  </si>
  <si>
    <t>на 2018г. 
1-ый год планового периода</t>
  </si>
  <si>
    <t>на 2019г. 
2-ой год планового периода</t>
  </si>
  <si>
    <t>13</t>
  </si>
  <si>
    <t>14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</si>
  <si>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</si>
  <si>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</si>
  <si>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</si>
  <si>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</si>
  <si>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</si>
  <si>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</si>
  <si>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</si>
  <si>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</si>
  <si>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</si>
  <si>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</si>
  <si>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</si>
  <si>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</si>
  <si>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</si>
  <si>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</si>
  <si>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</si>
  <si>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</si>
  <si>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</si>
  <si>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</si>
  <si>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</si>
  <si>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</si>
  <si>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</si>
  <si>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</si>
  <si>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</si>
  <si>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</si>
  <si>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</si>
  <si>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</si>
  <si>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</si>
  <si>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Заместитель директора по учебно-производственной работе</t>
  </si>
  <si>
    <t>Мастер практического вождения</t>
  </si>
  <si>
    <t>Мастер производственного обучения (высшая категория)</t>
  </si>
  <si>
    <t>Мастер производственного обучения ( I категория)</t>
  </si>
  <si>
    <t>Секретарь учебной части</t>
  </si>
  <si>
    <t>Специалист по охране труда</t>
  </si>
  <si>
    <t>Инженер-электроник</t>
  </si>
  <si>
    <t>Методист</t>
  </si>
  <si>
    <t>Преподаватель высшая категория</t>
  </si>
  <si>
    <t>Преподаватель I категория</t>
  </si>
  <si>
    <t>Преподаватель без категории</t>
  </si>
  <si>
    <t>Библиотекарь</t>
  </si>
  <si>
    <t>Бухгалтер</t>
  </si>
  <si>
    <t>Повар</t>
  </si>
  <si>
    <t>Мойщик посуды</t>
  </si>
  <si>
    <t>Сторож</t>
  </si>
  <si>
    <t>Рабочий по комплексному обслуживанию и ремонту зданий</t>
  </si>
  <si>
    <t>Механик</t>
  </si>
  <si>
    <t>Водитель  автомобиля</t>
  </si>
  <si>
    <t>4.1</t>
  </si>
  <si>
    <t>Техническое обслуживание - поверка диэлектрических перчаток, ТО пожарного оборудования(заправка огнетушителей (26 шт), испытание рукавов (4 крана)</t>
  </si>
  <si>
    <t>25  (средства от внебюджетной деятельности)</t>
  </si>
  <si>
    <t>32,50 (средства от внебюджетной деятельности)</t>
  </si>
  <si>
    <t>на 2018 г. 
очередной финансовый год</t>
  </si>
  <si>
    <t>на 2019 г. 
1-ый год планового периода</t>
  </si>
  <si>
    <t>на 2020 г. 
2-ой год планового периода</t>
  </si>
  <si>
    <t>Пособие по социальной помощи населению</t>
  </si>
  <si>
    <t>Медикаменты и перевязочные средства, 30 чел</t>
  </si>
  <si>
    <t>КВР 804 0704 0330200050 321</t>
  </si>
  <si>
    <t>КВР 804 0704 0330200050 323</t>
  </si>
  <si>
    <t>КВР 804 0704 0230200050 321</t>
  </si>
  <si>
    <t>КВР 804 0704 0230200050 323</t>
  </si>
  <si>
    <t>КВР 804 0704 0210113800 340</t>
  </si>
  <si>
    <t xml:space="preserve">Стипендия </t>
  </si>
  <si>
    <t>на "01 " января 2017  г.</t>
  </si>
  <si>
    <t>Директор ГАПОУ МО "СНК"</t>
  </si>
  <si>
    <t>В.Н.Иваницкий</t>
  </si>
  <si>
    <t>Государственное автономное профессиональное образовательное учреждение Мурманской области "Северный национальный колледж"</t>
  </si>
  <si>
    <t>184592, Мурманская область, с.Ловозеро, ул. Пионерская, д.8</t>
  </si>
  <si>
    <t>1.2. Виды деятельности учреждения:</t>
  </si>
  <si>
    <t>1.2.1. реализация основных профессиональных образовательных программ –программ подготовки квалифицированных рабочих, служащих и программ подготовки специалистов среднего звена</t>
  </si>
  <si>
    <t>1.2.2. реализация основных общеобразовательных программ</t>
  </si>
  <si>
    <t>1.2.3. реализация дополнительных общеобразовательных программ</t>
  </si>
  <si>
    <t>1.2.4. реализация основных программ профессионального обучения</t>
  </si>
  <si>
    <t>1.2.5. реализация дополнительных профессиональных программ при наличии соответствующих лицензий</t>
  </si>
  <si>
    <t>1.3. Перечень услуг (работ), осуществляемых, в том числе, на платной основе:</t>
  </si>
  <si>
    <t>1.3.1. Реализация образовательных программ среднего профессионального образования</t>
  </si>
  <si>
    <t>1.3.2. реализация дополнительных профессиональных программ</t>
  </si>
  <si>
    <t>1.3.3. реализация программ профессионального обучения</t>
  </si>
  <si>
    <t>1.3.4 реализация дополнительных образовательных программ</t>
  </si>
  <si>
    <t>1.3.5. преподавание специальных курсов и циклов дисциплин</t>
  </si>
  <si>
    <t>1.3.6. занятия по углубленному изучению предметов</t>
  </si>
  <si>
    <t>1.3.7.подготовительные курсы</t>
  </si>
  <si>
    <t>1.3.8. организация и проведение обучающих семинаров и тренингов</t>
  </si>
  <si>
    <t>1.3.9.консультационная деятельность по освоению современных образовательных технологий и методов;</t>
  </si>
  <si>
    <t>1.3.10. Организация и проведение воспитательных и развивающих мероприятий</t>
  </si>
  <si>
    <t>1.3.11. научно-исследовательская и научно-издательская деятельность</t>
  </si>
  <si>
    <t>1.3.12. оказание иных видов образовательных услуг</t>
  </si>
  <si>
    <t>1.3.13. управление недвижимым имуществом, сдача в аренду недвижимого имущества в порядке, определяемом законодательством Российской Федерации;</t>
  </si>
  <si>
    <t>1.3.14.  рекламная деятельность</t>
  </si>
  <si>
    <t>1.3.15.  деятельность в области фотографии</t>
  </si>
  <si>
    <t>1.3.16. полиграфическая деятельность</t>
  </si>
  <si>
    <t>1.3.17.  издательская деятельность</t>
  </si>
  <si>
    <t>1.3.18. деятельность столовых и буфетов при предприятиях и учреждениях</t>
  </si>
  <si>
    <t>1.3.19. спортивная и физкультурно-оздоровительная деятельность</t>
  </si>
  <si>
    <t>1.3.20. создание и ведение информационных баз, обработка данных, подготовка аналитических обзоров</t>
  </si>
  <si>
    <t>1.3.21. выполнение копировально-множительных работ, тиражирования, брошюровочно - переплетной деятельности</t>
  </si>
  <si>
    <t>1.3.22. реализация сувенирной и иной, произведенной Образовательным учреждением, продукции</t>
  </si>
  <si>
    <t>1.3.23. организация и (или) проведение ярмарок, аукционов, выставок, выставок-продаж, симпозиумов, конференций, лекториев, благотворительных и иных аналогичных мероприятий, в том числе с участием иностранных юридических и физических лиц</t>
  </si>
  <si>
    <t>1.3.24. предоставление библиотечных услуг и услуг по пользованию архивами лицам, не являющимся обучающимися и работниками Образовательного учреждения</t>
  </si>
  <si>
    <t>1.3.25. предоставление услуг проживания, пользования коммунальными и хозяйственными услугами в общежитии в порядке, определяемом локальными актами Образовательного учреждения</t>
  </si>
  <si>
    <t>1.3.29. проведение благотворительных мероприятий в порядке, установленном законодательством Российской Федерации и Мурманской области</t>
  </si>
  <si>
    <t>1.3.26. организация и проведение стажировок и практик в Российской Федерации и за рубежом</t>
  </si>
  <si>
    <t>1.3.27. осуществление международного сотрудничества по направлениям, соответствующим профилю деятельности Образовательного учреждения и проведение международных мероприятий</t>
  </si>
  <si>
    <t>1.3.28. привлечение для осуществления своей уставной деятельности дополнительные источники финансовых и материальных средств в соответствии с законодательством Российской Федерации и Мурманской области, локальными актами колледжа</t>
  </si>
  <si>
    <t>1.3.30. оказание транспортных услуг</t>
  </si>
  <si>
    <t>Предоставление мер социальной поддержки по оплате жилья и коммунальных услуг отдельным категориям граждан, работающим в сельских населенных пунктах или поселках городского типа</t>
  </si>
  <si>
    <t>804 1003 0210113240 180</t>
  </si>
  <si>
    <t>Льгота ЕЖКВ</t>
  </si>
  <si>
    <t>Затраты на оплату труда (постановление Правительства МО №5-ПП) ФОТ Основной</t>
  </si>
  <si>
    <t>Затраты на оплату труда (постановление Правительства МО №5-ПП) ФОТ Водители</t>
  </si>
  <si>
    <t>предоставление абонентской линии (кол-во номеров 10)</t>
  </si>
  <si>
    <t xml:space="preserve"> услуги телефонной связи (местной, внутризоновой, междугородней телефонной связи)</t>
  </si>
  <si>
    <t>  услуги почтовой связи</t>
  </si>
  <si>
    <t>сотовая связь (3 номера)</t>
  </si>
  <si>
    <t>мин</t>
  </si>
  <si>
    <t>тысКвт</t>
  </si>
  <si>
    <t>обслуживание и уборка помещений, зданий, очиска кровли</t>
  </si>
  <si>
    <t>содержание прилегающей территории</t>
  </si>
  <si>
    <t xml:space="preserve">медицинские осмотры педагогического персонала </t>
  </si>
  <si>
    <t>Организация спортивных мероприятий</t>
  </si>
  <si>
    <t>Аренда</t>
  </si>
  <si>
    <t>804 0704 0210100050 852</t>
  </si>
  <si>
    <t>оплата проезда работников в служебные командировки</t>
  </si>
  <si>
    <t>Затраты на приобретение транспортных услуг</t>
  </si>
  <si>
    <t>Приобретение учебного оборудования</t>
  </si>
  <si>
    <t>приобретение спортивного оборудования;</t>
  </si>
  <si>
    <t>Р.А. Яковлев</t>
  </si>
  <si>
    <t>тел. (8-815-38) 40-293</t>
  </si>
  <si>
    <t>Начальник отдела кадров</t>
  </si>
  <si>
    <t>Секретарь</t>
  </si>
  <si>
    <t>Программист</t>
  </si>
  <si>
    <t>Заместитель директора по учебно-воспитательной работе</t>
  </si>
  <si>
    <t>Воспитатель</t>
  </si>
  <si>
    <t>Кассир</t>
  </si>
  <si>
    <t>Шеф-повар</t>
  </si>
  <si>
    <t>Техник по эксплуатации зданий</t>
  </si>
  <si>
    <t>Уборщик  служебных помещений</t>
  </si>
  <si>
    <t>Электромонтер</t>
  </si>
  <si>
    <t>Заведующий хозяйством</t>
  </si>
  <si>
    <t>Руководитель кружка</t>
  </si>
  <si>
    <t>Инженер-электрик</t>
  </si>
  <si>
    <t>Дворник</t>
  </si>
  <si>
    <t>Руководитель физического воспитания</t>
  </si>
  <si>
    <t>Кладовщик</t>
  </si>
  <si>
    <t>Комендант</t>
  </si>
  <si>
    <t>Дежурная по общежитию</t>
  </si>
  <si>
    <t>Медицинская сестра</t>
  </si>
  <si>
    <t>Оленевод</t>
  </si>
  <si>
    <t>Продукты питания     65 чел</t>
  </si>
  <si>
    <t>Компенсация при выпуске, 2 чел.</t>
  </si>
  <si>
    <t>Учебные принадлежности, 10 чел.</t>
  </si>
  <si>
    <t>Продукты питания, 10 чел.</t>
  </si>
  <si>
    <t>Оплата к месту отдыха и обратно, 10 чел.</t>
  </si>
  <si>
    <t>Обмундирование</t>
  </si>
  <si>
    <t>Мягкий инвентарь, 10 чел</t>
  </si>
  <si>
    <t>социальная (сироты), 10 чел</t>
  </si>
  <si>
    <t>академическая, материальная помощь,  112 чел</t>
  </si>
  <si>
    <t>социальная (ТЖС),  37 чел</t>
  </si>
  <si>
    <t>0</t>
  </si>
  <si>
    <t>00000000000000000120</t>
  </si>
  <si>
    <t>00000000000000000130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</si>
</sst>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 ;\-#,##0.00\ "/>
    <numFmt numFmtId="166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/>
    <xf numFmtId="43" fontId="12" fillId="0" borderId="0" applyFont="0" applyFill="0" applyBorder="0" applyAlignment="0" applyProtection="0"/>
  </cellStyleXfs>
  <cellXfs count="5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4" fillId="0" borderId="0" xfId="1" applyFont="1"/>
    <xf numFmtId="0" fontId="5" fillId="0" borderId="0" xfId="1" applyFont="1"/>
    <xf numFmtId="0" fontId="6" fillId="0" borderId="0" xfId="1" applyFont="1"/>
    <xf numFmtId="0" fontId="5" fillId="0" borderId="0" xfId="1" applyFont="1" applyFill="1"/>
    <xf numFmtId="49" fontId="5" fillId="0" borderId="0" xfId="1" applyNumberFormat="1" applyFont="1" applyBorder="1" applyAlignment="1">
      <alignment horizontal="left"/>
    </xf>
    <xf numFmtId="0" fontId="8" fillId="0" borderId="0" xfId="1" applyFont="1"/>
    <xf numFmtId="0" fontId="9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Fill="1" applyBorder="1" applyAlignment="1">
      <alignment horizontal="left" wrapText="1"/>
    </xf>
    <xf numFmtId="49" fontId="5" fillId="0" borderId="0" xfId="1" applyNumberFormat="1" applyFont="1" applyFill="1" applyBorder="1" applyAlignment="1">
      <alignment horizontal="center" vertical="top"/>
    </xf>
    <xf numFmtId="0" fontId="8" fillId="0" borderId="0" xfId="0" applyFont="1"/>
    <xf numFmtId="49" fontId="5" fillId="0" borderId="0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horizontal="left" vertical="top" wrapText="1"/>
    </xf>
    <xf numFmtId="0" fontId="10" fillId="0" borderId="0" xfId="1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indent="2"/>
    </xf>
    <xf numFmtId="0" fontId="1" fillId="0" borderId="1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0" xfId="1" applyFont="1" applyFill="1" applyAlignment="1">
      <alignment horizontal="left" vertical="top" wrapText="1"/>
    </xf>
    <xf numFmtId="0" fontId="9" fillId="0" borderId="3" xfId="1" applyFont="1" applyFill="1" applyBorder="1" applyAlignment="1">
      <alignment horizontal="left"/>
    </xf>
    <xf numFmtId="0" fontId="10" fillId="0" borderId="8" xfId="1" applyFont="1" applyFill="1" applyBorder="1" applyAlignment="1">
      <alignment horizontal="left"/>
    </xf>
    <xf numFmtId="0" fontId="5" fillId="0" borderId="3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wrapText="1" indent="2"/>
    </xf>
    <xf numFmtId="0" fontId="5" fillId="0" borderId="7" xfId="1" applyFont="1" applyFill="1" applyBorder="1" applyAlignment="1">
      <alignment horizontal="left"/>
    </xf>
    <xf numFmtId="0" fontId="5" fillId="0" borderId="8" xfId="1" applyFont="1" applyFill="1" applyBorder="1" applyAlignment="1">
      <alignment horizontal="left" wrapText="1" indent="3"/>
    </xf>
    <xf numFmtId="0" fontId="5" fillId="0" borderId="8" xfId="1" applyFont="1" applyFill="1" applyBorder="1" applyAlignment="1">
      <alignment horizontal="left" wrapText="1" indent="4"/>
    </xf>
    <xf numFmtId="0" fontId="5" fillId="0" borderId="8" xfId="1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1" fillId="0" borderId="0" xfId="0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9" fillId="0" borderId="0" xfId="1" applyFont="1" applyFill="1"/>
    <xf numFmtId="0" fontId="9" fillId="0" borderId="0" xfId="1" applyFont="1" applyFill="1" applyAlignment="1">
      <alignment horizontal="right"/>
    </xf>
    <xf numFmtId="0" fontId="5" fillId="0" borderId="0" xfId="1" applyFont="1" applyFill="1" applyAlignment="1">
      <alignment vertical="top"/>
    </xf>
    <xf numFmtId="0" fontId="5" fillId="0" borderId="0" xfId="1" applyFont="1" applyFill="1" applyAlignment="1">
      <alignment horizontal="left" vertical="top"/>
    </xf>
    <xf numFmtId="0" fontId="5" fillId="0" borderId="0" xfId="1" applyFont="1" applyFill="1" applyAlignment="1">
      <alignment wrapText="1"/>
    </xf>
    <xf numFmtId="0" fontId="5" fillId="0" borderId="0" xfId="1" applyFont="1" applyFill="1" applyBorder="1" applyAlignment="1">
      <alignment wrapText="1"/>
    </xf>
    <xf numFmtId="0" fontId="9" fillId="0" borderId="0" xfId="1" applyFont="1" applyFill="1" applyAlignment="1">
      <alignment horizontal="center"/>
    </xf>
    <xf numFmtId="0" fontId="5" fillId="2" borderId="0" xfId="1" applyFont="1" applyFill="1" applyAlignment="1">
      <alignment horizontal="left"/>
    </xf>
    <xf numFmtId="0" fontId="1" fillId="2" borderId="0" xfId="0" applyFont="1" applyFill="1"/>
    <xf numFmtId="0" fontId="5" fillId="2" borderId="0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top"/>
    </xf>
    <xf numFmtId="0" fontId="4" fillId="2" borderId="2" xfId="1" applyFont="1" applyFill="1" applyBorder="1" applyAlignment="1">
      <alignment horizontal="left"/>
    </xf>
    <xf numFmtId="0" fontId="5" fillId="0" borderId="0" xfId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vertical="center" wrapText="1" indent="3"/>
    </xf>
    <xf numFmtId="0" fontId="1" fillId="0" borderId="18" xfId="0" applyFont="1" applyFill="1" applyBorder="1" applyAlignment="1">
      <alignment horizontal="left" vertical="center" wrapText="1" indent="3"/>
    </xf>
    <xf numFmtId="0" fontId="1" fillId="0" borderId="2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/>
    </xf>
    <xf numFmtId="0" fontId="5" fillId="0" borderId="0" xfId="1" applyFont="1"/>
    <xf numFmtId="4" fontId="5" fillId="0" borderId="15" xfId="0" applyNumberFormat="1" applyFont="1" applyFill="1" applyBorder="1" applyAlignment="1">
      <alignment horizontal="right" vertical="center"/>
    </xf>
    <xf numFmtId="4" fontId="5" fillId="0" borderId="6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left" vertical="center" wrapText="1" indent="2"/>
    </xf>
    <xf numFmtId="0" fontId="5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left" vertical="center" wrapText="1" indent="2"/>
    </xf>
    <xf numFmtId="0" fontId="1" fillId="0" borderId="21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right" vertical="center"/>
    </xf>
    <xf numFmtId="4" fontId="5" fillId="0" borderId="22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left" vertical="center" wrapText="1" indent="2"/>
    </xf>
    <xf numFmtId="0" fontId="2" fillId="0" borderId="21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Alignment="1">
      <alignment horizontal="right" vertical="center"/>
    </xf>
    <xf numFmtId="4" fontId="1" fillId="0" borderId="4" xfId="0" applyNumberFormat="1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 indent="2"/>
    </xf>
    <xf numFmtId="0" fontId="13" fillId="0" borderId="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6" xfId="0" applyNumberFormat="1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left" vertical="center" wrapText="1"/>
    </xf>
    <xf numFmtId="4" fontId="2" fillId="0" borderId="16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right" vertical="center"/>
    </xf>
    <xf numFmtId="49" fontId="1" fillId="0" borderId="22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2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14" fillId="0" borderId="0" xfId="1" applyNumberFormat="1" applyFont="1" applyBorder="1" applyAlignment="1">
      <alignment horizontal="left"/>
    </xf>
    <xf numFmtId="0" fontId="8" fillId="0" borderId="0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49" fontId="15" fillId="0" borderId="0" xfId="1" applyNumberFormat="1" applyFont="1" applyBorder="1" applyAlignment="1">
      <alignment horizontal="left"/>
    </xf>
    <xf numFmtId="49" fontId="15" fillId="0" borderId="12" xfId="1" applyNumberFormat="1" applyFont="1" applyBorder="1" applyAlignment="1">
      <alignment horizontal="left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top"/>
    </xf>
    <xf numFmtId="0" fontId="5" fillId="0" borderId="0" xfId="1" applyNumberFormat="1" applyFont="1" applyBorder="1" applyAlignment="1">
      <alignment horizontal="left" vertical="center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7" xfId="1" applyNumberFormat="1" applyFont="1" applyBorder="1" applyAlignment="1">
      <alignment horizontal="left" vertical="center" wrapText="1"/>
    </xf>
    <xf numFmtId="0" fontId="5" fillId="0" borderId="8" xfId="1" applyNumberFormat="1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49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6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right" wrapText="1"/>
    </xf>
    <xf numFmtId="3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wrapText="1"/>
    </xf>
    <xf numFmtId="0" fontId="1" fillId="2" borderId="6" xfId="0" applyFont="1" applyFill="1" applyBorder="1" applyAlignment="1">
      <alignment horizontal="right" wrapText="1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19" fillId="0" borderId="1" xfId="0" applyFont="1" applyBorder="1"/>
    <xf numFmtId="4" fontId="19" fillId="0" borderId="1" xfId="0" applyNumberFormat="1" applyFont="1" applyBorder="1"/>
    <xf numFmtId="0" fontId="19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" fontId="19" fillId="2" borderId="1" xfId="0" applyNumberFormat="1" applyFont="1" applyFill="1" applyBorder="1"/>
    <xf numFmtId="0" fontId="19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19" fillId="0" borderId="0" xfId="0" applyFont="1"/>
    <xf numFmtId="4" fontId="19" fillId="0" borderId="0" xfId="0" applyNumberFormat="1" applyFont="1" applyAlignment="1">
      <alignment horizontal="right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20" fillId="0" borderId="1" xfId="0" applyFont="1" applyBorder="1"/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1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wrapText="1"/>
    </xf>
    <xf numFmtId="4" fontId="19" fillId="0" borderId="0" xfId="0" applyNumberFormat="1" applyFont="1"/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wrapText="1"/>
    </xf>
    <xf numFmtId="4" fontId="2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left" vertical="center" wrapText="1"/>
    </xf>
    <xf numFmtId="4" fontId="1" fillId="2" borderId="14" xfId="0" applyNumberFormat="1" applyFont="1" applyFill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4" fontId="1" fillId="2" borderId="1" xfId="0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 horizontal="right"/>
    </xf>
    <xf numFmtId="3" fontId="21" fillId="2" borderId="1" xfId="0" applyNumberFormat="1" applyFont="1" applyFill="1" applyBorder="1" applyAlignment="1">
      <alignment horizontal="right"/>
    </xf>
    <xf numFmtId="3" fontId="21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/>
    </xf>
    <xf numFmtId="0" fontId="16" fillId="2" borderId="1" xfId="0" applyFont="1" applyFill="1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19" fillId="0" borderId="0" xfId="0" applyNumberFormat="1" applyFont="1"/>
    <xf numFmtId="3" fontId="2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wrapText="1"/>
    </xf>
    <xf numFmtId="3" fontId="19" fillId="0" borderId="1" xfId="0" applyNumberFormat="1" applyFont="1" applyBorder="1"/>
    <xf numFmtId="3" fontId="20" fillId="0" borderId="1" xfId="0" applyNumberFormat="1" applyFont="1" applyBorder="1"/>
    <xf numFmtId="3" fontId="1" fillId="2" borderId="1" xfId="0" applyNumberFormat="1" applyFont="1" applyFill="1" applyBorder="1" applyAlignment="1">
      <alignment horizontal="right" vertical="center" wrapText="1"/>
    </xf>
    <xf numFmtId="3" fontId="1" fillId="2" borderId="1" xfId="1" applyNumberFormat="1" applyFont="1" applyFill="1" applyBorder="1" applyAlignment="1">
      <alignment horizontal="right" vertical="center" wrapText="1"/>
    </xf>
    <xf numFmtId="3" fontId="19" fillId="2" borderId="1" xfId="0" applyNumberFormat="1" applyFont="1" applyFill="1" applyBorder="1"/>
    <xf numFmtId="0" fontId="1" fillId="2" borderId="1" xfId="0" applyFont="1" applyFill="1" applyBorder="1" applyAlignment="1">
      <alignment wrapText="1"/>
    </xf>
    <xf numFmtId="0" fontId="1" fillId="0" borderId="2" xfId="0" applyFont="1" applyBorder="1"/>
    <xf numFmtId="3" fontId="1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2" fillId="0" borderId="1" xfId="2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" fontId="5" fillId="0" borderId="0" xfId="1" applyNumberFormat="1" applyFont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2" fillId="2" borderId="16" xfId="0" applyNumberFormat="1" applyFont="1" applyFill="1" applyBorder="1" applyAlignment="1">
      <alignment horizontal="right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horizontal="right" vertical="center"/>
    </xf>
    <xf numFmtId="4" fontId="5" fillId="2" borderId="22" xfId="0" applyNumberFormat="1" applyFont="1" applyFill="1" applyBorder="1" applyAlignment="1">
      <alignment horizontal="right" vertical="center"/>
    </xf>
    <xf numFmtId="0" fontId="5" fillId="2" borderId="22" xfId="0" applyFont="1" applyFill="1" applyBorder="1" applyAlignment="1">
      <alignment horizontal="right" vertical="center"/>
    </xf>
    <xf numFmtId="4" fontId="5" fillId="2" borderId="14" xfId="0" applyNumberFormat="1" applyFont="1" applyFill="1" applyBorder="1" applyAlignment="1">
      <alignment horizontal="right" vertical="center"/>
    </xf>
    <xf numFmtId="0" fontId="5" fillId="2" borderId="14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right" vertical="center"/>
    </xf>
    <xf numFmtId="4" fontId="1" fillId="2" borderId="14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right" vertical="center"/>
    </xf>
    <xf numFmtId="4" fontId="9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5" fillId="2" borderId="15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4" fontId="5" fillId="2" borderId="6" xfId="0" applyNumberFormat="1" applyFont="1" applyFill="1" applyBorder="1" applyAlignment="1">
      <alignment horizontal="center" vertical="center"/>
    </xf>
    <xf numFmtId="4" fontId="2" fillId="2" borderId="14" xfId="0" applyNumberFormat="1" applyFont="1" applyFill="1" applyBorder="1" applyAlignment="1">
      <alignment horizontal="right" vertical="center"/>
    </xf>
    <xf numFmtId="0" fontId="2" fillId="2" borderId="23" xfId="0" applyFont="1" applyFill="1" applyBorder="1" applyAlignment="1">
      <alignment horizontal="center" vertical="center"/>
    </xf>
    <xf numFmtId="4" fontId="2" fillId="2" borderId="16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2" fillId="2" borderId="15" xfId="0" applyNumberFormat="1" applyFont="1" applyFill="1" applyBorder="1" applyAlignment="1">
      <alignment horizontal="right" vertical="center"/>
    </xf>
    <xf numFmtId="4" fontId="2" fillId="2" borderId="1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2" fillId="0" borderId="0" xfId="0" applyFont="1"/>
    <xf numFmtId="0" fontId="1" fillId="0" borderId="21" xfId="0" applyFont="1" applyFill="1" applyBorder="1" applyAlignment="1">
      <alignment horizontal="left" vertical="top" wrapText="1" indent="2"/>
    </xf>
    <xf numFmtId="3" fontId="23" fillId="0" borderId="0" xfId="0" applyNumberFormat="1" applyFont="1" applyFill="1"/>
    <xf numFmtId="0" fontId="22" fillId="0" borderId="1" xfId="0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49" fontId="1" fillId="2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166" fontId="1" fillId="2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wrapText="1"/>
    </xf>
    <xf numFmtId="4" fontId="2" fillId="3" borderId="1" xfId="0" applyNumberFormat="1" applyFont="1" applyFill="1" applyBorder="1" applyAlignment="1">
      <alignment horizontal="center" wrapText="1"/>
    </xf>
    <xf numFmtId="4" fontId="1" fillId="0" borderId="1" xfId="1" applyNumberFormat="1" applyFont="1" applyFill="1" applyBorder="1" applyAlignment="1">
      <alignment horizontal="right" vertical="center" wrapText="1"/>
    </xf>
    <xf numFmtId="4" fontId="19" fillId="0" borderId="1" xfId="0" applyNumberFormat="1" applyFont="1" applyFill="1" applyBorder="1"/>
    <xf numFmtId="4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left" vertical="top" wrapText="1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left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9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horizontal="right" vertical="center"/>
    </xf>
    <xf numFmtId="0" fontId="5" fillId="0" borderId="10" xfId="1" applyFont="1" applyFill="1" applyBorder="1" applyAlignment="1">
      <alignment horizontal="right" vertical="center"/>
    </xf>
    <xf numFmtId="49" fontId="5" fillId="0" borderId="2" xfId="1" applyNumberFormat="1" applyFont="1" applyFill="1" applyBorder="1" applyAlignment="1">
      <alignment horizontal="left" vertical="top" wrapText="1"/>
    </xf>
    <xf numFmtId="49" fontId="5" fillId="0" borderId="8" xfId="1" applyNumberFormat="1" applyFont="1" applyFill="1" applyBorder="1" applyAlignment="1">
      <alignment horizontal="center"/>
    </xf>
    <xf numFmtId="49" fontId="5" fillId="0" borderId="2" xfId="1" applyNumberFormat="1" applyFont="1" applyFill="1" applyBorder="1" applyAlignment="1">
      <alignment horizontal="center"/>
    </xf>
    <xf numFmtId="49" fontId="5" fillId="0" borderId="9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49" fontId="5" fillId="0" borderId="3" xfId="1" applyNumberFormat="1" applyFont="1" applyFill="1" applyBorder="1" applyAlignment="1">
      <alignment horizontal="center"/>
    </xf>
    <xf numFmtId="49" fontId="5" fillId="0" borderId="5" xfId="1" applyNumberFormat="1" applyFont="1" applyFill="1" applyBorder="1" applyAlignment="1">
      <alignment horizontal="center"/>
    </xf>
    <xf numFmtId="49" fontId="5" fillId="0" borderId="4" xfId="1" applyNumberFormat="1" applyFont="1" applyFill="1" applyBorder="1" applyAlignment="1">
      <alignment horizontal="center"/>
    </xf>
    <xf numFmtId="0" fontId="5" fillId="0" borderId="0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49" fontId="9" fillId="0" borderId="2" xfId="1" applyNumberFormat="1" applyFont="1" applyFill="1" applyBorder="1" applyAlignment="1">
      <alignment horizontal="center"/>
    </xf>
    <xf numFmtId="0" fontId="9" fillId="0" borderId="0" xfId="1" applyFont="1" applyFill="1" applyBorder="1" applyAlignment="1">
      <alignment horizontal="right"/>
    </xf>
    <xf numFmtId="49" fontId="9" fillId="0" borderId="2" xfId="1" applyNumberFormat="1" applyFont="1" applyFill="1" applyBorder="1" applyAlignment="1">
      <alignment horizontal="left"/>
    </xf>
    <xf numFmtId="49" fontId="5" fillId="0" borderId="3" xfId="1" applyNumberFormat="1" applyFont="1" applyFill="1" applyBorder="1" applyAlignment="1">
      <alignment horizontal="center" vertical="top"/>
    </xf>
    <xf numFmtId="49" fontId="5" fillId="0" borderId="5" xfId="1" applyNumberFormat="1" applyFont="1" applyFill="1" applyBorder="1" applyAlignment="1">
      <alignment horizontal="center" vertical="top"/>
    </xf>
    <xf numFmtId="49" fontId="5" fillId="0" borderId="4" xfId="1" applyNumberFormat="1" applyFont="1" applyFill="1" applyBorder="1" applyAlignment="1">
      <alignment horizontal="center" vertical="top"/>
    </xf>
    <xf numFmtId="0" fontId="5" fillId="0" borderId="0" xfId="1" applyFont="1" applyFill="1" applyBorder="1" applyAlignment="1">
      <alignment horizontal="center" vertical="center"/>
    </xf>
    <xf numFmtId="0" fontId="5" fillId="0" borderId="10" xfId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left"/>
    </xf>
    <xf numFmtId="0" fontId="6" fillId="0" borderId="0" xfId="1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6" fillId="0" borderId="0" xfId="1" applyFont="1" applyBorder="1" applyAlignment="1">
      <alignment horizontal="center" vertical="top" wrapText="1"/>
    </xf>
    <xf numFmtId="0" fontId="5" fillId="0" borderId="0" xfId="1" applyFont="1" applyAlignment="1">
      <alignment horizontal="right"/>
    </xf>
    <xf numFmtId="0" fontId="5" fillId="0" borderId="0" xfId="1" applyFont="1"/>
    <xf numFmtId="0" fontId="5" fillId="0" borderId="0" xfId="1" applyFont="1" applyBorder="1" applyAlignment="1">
      <alignment horizontal="right"/>
    </xf>
    <xf numFmtId="0" fontId="7" fillId="0" borderId="0" xfId="1" applyFont="1" applyAlignment="1">
      <alignment horizontal="center"/>
    </xf>
    <xf numFmtId="0" fontId="5" fillId="0" borderId="2" xfId="1" applyFont="1" applyBorder="1" applyAlignment="1">
      <alignment horizontal="center" vertical="top"/>
    </xf>
    <xf numFmtId="43" fontId="5" fillId="0" borderId="3" xfId="2" applyFont="1" applyFill="1" applyBorder="1" applyAlignment="1">
      <alignment horizontal="center" vertical="top"/>
    </xf>
    <xf numFmtId="43" fontId="5" fillId="0" borderId="5" xfId="2" applyFont="1" applyFill="1" applyBorder="1" applyAlignment="1">
      <alignment horizontal="center" vertical="top"/>
    </xf>
    <xf numFmtId="43" fontId="5" fillId="0" borderId="4" xfId="2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3"/>
    </xf>
    <xf numFmtId="0" fontId="5" fillId="0" borderId="9" xfId="1" applyFont="1" applyFill="1" applyBorder="1" applyAlignment="1">
      <alignment horizontal="left" vertical="top" wrapText="1" indent="3"/>
    </xf>
    <xf numFmtId="0" fontId="5" fillId="0" borderId="5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2"/>
    </xf>
    <xf numFmtId="0" fontId="5" fillId="0" borderId="5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 wrapText="1"/>
    </xf>
    <xf numFmtId="43" fontId="5" fillId="0" borderId="7" xfId="2" applyFont="1" applyFill="1" applyBorder="1" applyAlignment="1">
      <alignment horizontal="center" vertical="top"/>
    </xf>
    <xf numFmtId="43" fontId="5" fillId="0" borderId="12" xfId="2" applyFont="1" applyFill="1" applyBorder="1" applyAlignment="1">
      <alignment horizontal="center" vertical="top"/>
    </xf>
    <xf numFmtId="43" fontId="5" fillId="0" borderId="11" xfId="2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left" vertical="top" wrapText="1" indent="2"/>
    </xf>
    <xf numFmtId="0" fontId="5" fillId="0" borderId="9" xfId="1" applyFont="1" applyFill="1" applyBorder="1" applyAlignment="1">
      <alignment horizontal="left" vertical="top" wrapText="1" indent="2"/>
    </xf>
    <xf numFmtId="0" fontId="5" fillId="0" borderId="12" xfId="1" applyFont="1" applyFill="1" applyBorder="1" applyAlignment="1">
      <alignment horizontal="left" vertical="top" wrapText="1"/>
    </xf>
    <xf numFmtId="0" fontId="5" fillId="0" borderId="11" xfId="1" applyFont="1" applyFill="1" applyBorder="1" applyAlignment="1">
      <alignment horizontal="left" vertical="top" wrapText="1"/>
    </xf>
    <xf numFmtId="0" fontId="9" fillId="0" borderId="5" xfId="1" applyFont="1" applyFill="1" applyBorder="1" applyAlignment="1">
      <alignment horizontal="left" vertical="top" wrapText="1"/>
    </xf>
    <xf numFmtId="0" fontId="9" fillId="0" borderId="4" xfId="1" applyFont="1" applyFill="1" applyBorder="1" applyAlignment="1">
      <alignment horizontal="left" vertical="top" wrapText="1"/>
    </xf>
    <xf numFmtId="0" fontId="5" fillId="0" borderId="9" xfId="1" applyFont="1" applyFill="1" applyBorder="1" applyAlignment="1">
      <alignment horizontal="left" vertical="top" wrapText="1"/>
    </xf>
    <xf numFmtId="43" fontId="9" fillId="0" borderId="3" xfId="2" applyFont="1" applyFill="1" applyBorder="1" applyAlignment="1">
      <alignment horizontal="center" vertical="top"/>
    </xf>
    <xf numFmtId="43" fontId="9" fillId="0" borderId="5" xfId="2" applyFont="1" applyFill="1" applyBorder="1" applyAlignment="1">
      <alignment horizontal="center" vertical="top"/>
    </xf>
    <xf numFmtId="43" fontId="9" fillId="0" borderId="4" xfId="2" applyFont="1" applyFill="1" applyBorder="1" applyAlignment="1">
      <alignment horizontal="center" vertical="top"/>
    </xf>
    <xf numFmtId="0" fontId="9" fillId="0" borderId="0" xfId="1" applyFont="1" applyFill="1" applyAlignment="1">
      <alignment horizontal="center"/>
    </xf>
    <xf numFmtId="0" fontId="10" fillId="0" borderId="2" xfId="1" applyFont="1" applyFill="1" applyBorder="1" applyAlignment="1">
      <alignment horizontal="left" vertical="top" wrapText="1"/>
    </xf>
    <xf numFmtId="0" fontId="10" fillId="0" borderId="9" xfId="1" applyFont="1" applyFill="1" applyBorder="1" applyAlignment="1">
      <alignment horizontal="left" vertical="top" wrapText="1"/>
    </xf>
    <xf numFmtId="0" fontId="5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43" fontId="9" fillId="0" borderId="7" xfId="2" applyFont="1" applyFill="1" applyBorder="1" applyAlignment="1">
      <alignment horizontal="center" vertical="top"/>
    </xf>
    <xf numFmtId="43" fontId="9" fillId="0" borderId="12" xfId="2" applyFont="1" applyFill="1" applyBorder="1" applyAlignment="1">
      <alignment horizontal="center" vertical="top"/>
    </xf>
    <xf numFmtId="43" fontId="9" fillId="0" borderId="11" xfId="2" applyFont="1" applyFill="1" applyBorder="1" applyAlignment="1">
      <alignment horizontal="center" vertical="top"/>
    </xf>
    <xf numFmtId="0" fontId="5" fillId="0" borderId="0" xfId="1" applyFont="1" applyFill="1" applyAlignment="1">
      <alignment horizontal="center"/>
    </xf>
    <xf numFmtId="43" fontId="10" fillId="0" borderId="7" xfId="2" applyFont="1" applyFill="1" applyBorder="1" applyAlignment="1">
      <alignment horizontal="center" vertical="top"/>
    </xf>
    <xf numFmtId="43" fontId="10" fillId="0" borderId="12" xfId="2" applyFont="1" applyFill="1" applyBorder="1" applyAlignment="1">
      <alignment horizontal="center" vertical="top"/>
    </xf>
    <xf numFmtId="43" fontId="10" fillId="0" borderId="11" xfId="2" applyFont="1" applyFill="1" applyBorder="1" applyAlignment="1">
      <alignment horizontal="center" vertical="top"/>
    </xf>
    <xf numFmtId="0" fontId="5" fillId="0" borderId="3" xfId="1" applyFont="1" applyFill="1" applyBorder="1" applyAlignment="1">
      <alignment horizontal="center" vertical="top"/>
    </xf>
    <xf numFmtId="0" fontId="5" fillId="0" borderId="5" xfId="1" applyFont="1" applyFill="1" applyBorder="1" applyAlignment="1">
      <alignment horizontal="center" vertical="top"/>
    </xf>
    <xf numFmtId="0" fontId="5" fillId="0" borderId="4" xfId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1" applyFont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4" fontId="5" fillId="0" borderId="1" xfId="1" applyNumberFormat="1" applyFont="1" applyBorder="1" applyAlignment="1">
      <alignment horizontal="right"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Border="1" applyAlignment="1">
      <alignment horizontal="center" vertical="center"/>
    </xf>
    <xf numFmtId="0" fontId="7" fillId="0" borderId="0" xfId="1" applyNumberFormat="1" applyFont="1" applyBorder="1" applyAlignment="1">
      <alignment horizontal="center" wrapText="1"/>
    </xf>
    <xf numFmtId="0" fontId="15" fillId="0" borderId="0" xfId="1" applyNumberFormat="1" applyFont="1" applyBorder="1" applyAlignment="1">
      <alignment horizontal="center"/>
    </xf>
    <xf numFmtId="49" fontId="15" fillId="0" borderId="2" xfId="1" applyNumberFormat="1" applyFont="1" applyBorder="1" applyAlignment="1">
      <alignment horizontal="left"/>
    </xf>
    <xf numFmtId="0" fontId="15" fillId="0" borderId="0" xfId="1" applyNumberFormat="1" applyFont="1" applyBorder="1" applyAlignment="1">
      <alignment horizontal="left"/>
    </xf>
    <xf numFmtId="0" fontId="6" fillId="0" borderId="2" xfId="1" applyNumberFormat="1" applyFont="1" applyBorder="1" applyAlignment="1">
      <alignment horizontal="left"/>
    </xf>
    <xf numFmtId="0" fontId="5" fillId="0" borderId="7" xfId="1" applyNumberFormat="1" applyFont="1" applyBorder="1" applyAlignment="1">
      <alignment horizontal="center" vertical="center" wrapText="1"/>
    </xf>
    <xf numFmtId="0" fontId="5" fillId="0" borderId="12" xfId="1" applyNumberFormat="1" applyFont="1" applyBorder="1" applyAlignment="1">
      <alignment horizontal="center" vertical="center" wrapText="1"/>
    </xf>
    <xf numFmtId="0" fontId="5" fillId="0" borderId="11" xfId="1" applyNumberFormat="1" applyFont="1" applyBorder="1" applyAlignment="1">
      <alignment horizontal="center" vertic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0" xfId="1" applyNumberFormat="1" applyFont="1" applyBorder="1" applyAlignment="1">
      <alignment horizontal="center" vertical="center" wrapText="1"/>
    </xf>
    <xf numFmtId="0" fontId="5" fillId="0" borderId="10" xfId="1" applyNumberFormat="1" applyFont="1" applyBorder="1" applyAlignment="1">
      <alignment horizontal="center" vertical="center" wrapText="1"/>
    </xf>
    <xf numFmtId="0" fontId="5" fillId="0" borderId="8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9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top"/>
    </xf>
    <xf numFmtId="49" fontId="5" fillId="0" borderId="3" xfId="1" applyNumberFormat="1" applyFont="1" applyBorder="1" applyAlignment="1">
      <alignment horizontal="right" vertical="center"/>
    </xf>
    <xf numFmtId="49" fontId="5" fillId="0" borderId="5" xfId="1" applyNumberFormat="1" applyFont="1" applyBorder="1" applyAlignment="1">
      <alignment horizontal="right" vertical="center"/>
    </xf>
    <xf numFmtId="49" fontId="5" fillId="0" borderId="4" xfId="1" applyNumberFormat="1" applyFont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right" vertical="center"/>
    </xf>
    <xf numFmtId="0" fontId="5" fillId="2" borderId="1" xfId="1" applyNumberFormat="1" applyFont="1" applyFill="1" applyBorder="1" applyAlignment="1">
      <alignment horizontal="left" vertical="center" wrapText="1"/>
    </xf>
    <xf numFmtId="4" fontId="5" fillId="2" borderId="1" xfId="1" applyNumberFormat="1" applyFont="1" applyFill="1" applyBorder="1" applyAlignment="1">
      <alignment horizontal="center" vertical="center"/>
    </xf>
    <xf numFmtId="43" fontId="5" fillId="0" borderId="3" xfId="2" applyFont="1" applyBorder="1" applyAlignment="1">
      <alignment horizontal="center" vertical="center"/>
    </xf>
    <xf numFmtId="43" fontId="5" fillId="0" borderId="5" xfId="2" applyFont="1" applyBorder="1" applyAlignment="1">
      <alignment horizontal="center" vertical="center"/>
    </xf>
    <xf numFmtId="43" fontId="5" fillId="0" borderId="4" xfId="2" applyFont="1" applyBorder="1" applyAlignment="1">
      <alignment horizontal="center" vertical="center"/>
    </xf>
    <xf numFmtId="49" fontId="5" fillId="0" borderId="3" xfId="1" applyNumberFormat="1" applyFont="1" applyBorder="1" applyAlignment="1">
      <alignment horizontal="center" vertical="center"/>
    </xf>
    <xf numFmtId="49" fontId="5" fillId="0" borderId="5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left" vertical="center" wrapText="1"/>
    </xf>
    <xf numFmtId="0" fontId="5" fillId="0" borderId="5" xfId="1" applyNumberFormat="1" applyFont="1" applyBorder="1" applyAlignment="1">
      <alignment horizontal="left" vertical="center" wrapText="1"/>
    </xf>
    <xf numFmtId="0" fontId="5" fillId="0" borderId="4" xfId="1" applyNumberFormat="1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right" vertical="center"/>
    </xf>
    <xf numFmtId="49" fontId="9" fillId="0" borderId="5" xfId="1" applyNumberFormat="1" applyFont="1" applyBorder="1" applyAlignment="1">
      <alignment horizontal="right" vertical="center"/>
    </xf>
    <xf numFmtId="49" fontId="9" fillId="0" borderId="4" xfId="1" applyNumberFormat="1" applyFont="1" applyBorder="1" applyAlignment="1">
      <alignment horizontal="right" vertical="center"/>
    </xf>
    <xf numFmtId="0" fontId="9" fillId="0" borderId="3" xfId="1" applyNumberFormat="1" applyFont="1" applyBorder="1" applyAlignment="1">
      <alignment horizontal="center" vertical="center"/>
    </xf>
    <xf numFmtId="0" fontId="9" fillId="0" borderId="5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164" fontId="9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center"/>
    </xf>
    <xf numFmtId="0" fontId="5" fillId="0" borderId="5" xfId="1" applyNumberFormat="1" applyFont="1" applyBorder="1" applyAlignment="1">
      <alignment horizontal="center" vertical="center"/>
    </xf>
    <xf numFmtId="0" fontId="5" fillId="0" borderId="4" xfId="1" applyNumberFormat="1" applyFont="1" applyBorder="1" applyAlignment="1">
      <alignment horizontal="center" vertical="center"/>
    </xf>
    <xf numFmtId="4" fontId="5" fillId="0" borderId="3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center" vertical="top"/>
    </xf>
    <xf numFmtId="0" fontId="5" fillId="0" borderId="5" xfId="1" applyNumberFormat="1" applyFont="1" applyBorder="1" applyAlignment="1">
      <alignment horizontal="center" vertical="top"/>
    </xf>
    <xf numFmtId="0" fontId="5" fillId="0" borderId="4" xfId="1" applyNumberFormat="1" applyFont="1" applyBorder="1" applyAlignment="1">
      <alignment horizontal="center" vertical="top"/>
    </xf>
    <xf numFmtId="4" fontId="5" fillId="0" borderId="5" xfId="1" applyNumberFormat="1" applyFont="1" applyBorder="1" applyAlignment="1">
      <alignment horizontal="center" vertical="center"/>
    </xf>
    <xf numFmtId="4" fontId="5" fillId="0" borderId="4" xfId="1" applyNumberFormat="1" applyFont="1" applyBorder="1" applyAlignment="1">
      <alignment horizontal="center" vertical="center"/>
    </xf>
    <xf numFmtId="49" fontId="9" fillId="0" borderId="3" xfId="1" applyNumberFormat="1" applyFont="1" applyBorder="1" applyAlignment="1">
      <alignment horizontal="center" vertical="center"/>
    </xf>
    <xf numFmtId="49" fontId="9" fillId="0" borderId="5" xfId="1" applyNumberFormat="1" applyFont="1" applyBorder="1" applyAlignment="1">
      <alignment horizontal="center" vertical="center"/>
    </xf>
    <xf numFmtId="49" fontId="9" fillId="0" borderId="4" xfId="1" applyNumberFormat="1" applyFont="1" applyBorder="1" applyAlignment="1">
      <alignment horizontal="center" vertical="center"/>
    </xf>
    <xf numFmtId="4" fontId="9" fillId="0" borderId="3" xfId="1" applyNumberFormat="1" applyFont="1" applyBorder="1" applyAlignment="1">
      <alignment horizontal="center" vertical="center"/>
    </xf>
    <xf numFmtId="4" fontId="5" fillId="0" borderId="7" xfId="1" applyNumberFormat="1" applyFont="1" applyBorder="1" applyAlignment="1">
      <alignment horizontal="center"/>
    </xf>
    <xf numFmtId="4" fontId="5" fillId="0" borderId="12" xfId="1" applyNumberFormat="1" applyFont="1" applyBorder="1" applyAlignment="1">
      <alignment horizontal="center"/>
    </xf>
    <xf numFmtId="4" fontId="5" fillId="0" borderId="11" xfId="1" applyNumberFormat="1" applyFont="1" applyBorder="1" applyAlignment="1">
      <alignment horizontal="center"/>
    </xf>
    <xf numFmtId="4" fontId="5" fillId="0" borderId="8" xfId="1" applyNumberFormat="1" applyFont="1" applyBorder="1" applyAlignment="1">
      <alignment horizontal="center"/>
    </xf>
    <xf numFmtId="4" fontId="5" fillId="0" borderId="2" xfId="1" applyNumberFormat="1" applyFont="1" applyBorder="1" applyAlignment="1">
      <alignment horizontal="center"/>
    </xf>
    <xf numFmtId="4" fontId="5" fillId="0" borderId="9" xfId="1" applyNumberFormat="1" applyFont="1" applyBorder="1" applyAlignment="1">
      <alignment horizontal="center"/>
    </xf>
    <xf numFmtId="0" fontId="15" fillId="0" borderId="0" xfId="1" applyNumberFormat="1" applyFont="1" applyBorder="1" applyAlignment="1">
      <alignment horizontal="center" wrapText="1"/>
    </xf>
    <xf numFmtId="0" fontId="5" fillId="0" borderId="2" xfId="1" applyNumberFormat="1" applyFont="1" applyBorder="1" applyAlignment="1">
      <alignment horizontal="left" vertical="center" wrapText="1"/>
    </xf>
    <xf numFmtId="0" fontId="5" fillId="0" borderId="9" xfId="1" applyNumberFormat="1" applyFont="1" applyBorder="1" applyAlignment="1">
      <alignment horizontal="left" vertical="center" wrapText="1"/>
    </xf>
    <xf numFmtId="49" fontId="5" fillId="0" borderId="7" xfId="1" applyNumberFormat="1" applyFont="1" applyBorder="1" applyAlignment="1">
      <alignment horizontal="center" vertical="center"/>
    </xf>
    <xf numFmtId="49" fontId="5" fillId="0" borderId="12" xfId="1" applyNumberFormat="1" applyFont="1" applyBorder="1" applyAlignment="1">
      <alignment horizontal="center" vertical="center"/>
    </xf>
    <xf numFmtId="49" fontId="5" fillId="0" borderId="11" xfId="1" applyNumberFormat="1" applyFont="1" applyBorder="1" applyAlignment="1">
      <alignment horizontal="center" vertical="center"/>
    </xf>
    <xf numFmtId="49" fontId="5" fillId="0" borderId="8" xfId="1" applyNumberFormat="1" applyFont="1" applyBorder="1" applyAlignment="1">
      <alignment horizontal="center" vertic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9" xfId="1" applyNumberFormat="1" applyFont="1" applyBorder="1" applyAlignment="1">
      <alignment horizontal="center" vertical="center"/>
    </xf>
    <xf numFmtId="0" fontId="5" fillId="0" borderId="12" xfId="1" applyNumberFormat="1" applyFont="1" applyBorder="1" applyAlignment="1">
      <alignment horizontal="left" vertical="center" wrapText="1" indent="2"/>
    </xf>
    <xf numFmtId="0" fontId="5" fillId="0" borderId="11" xfId="1" applyNumberFormat="1" applyFont="1" applyBorder="1" applyAlignment="1">
      <alignment horizontal="left" vertical="center" wrapText="1" indent="2"/>
    </xf>
    <xf numFmtId="0" fontId="5" fillId="0" borderId="5" xfId="1" applyNumberFormat="1" applyFont="1" applyBorder="1" applyAlignment="1">
      <alignment horizontal="left" vertical="center" wrapText="1" indent="2"/>
    </xf>
    <xf numFmtId="0" fontId="5" fillId="0" borderId="4" xfId="1" applyNumberFormat="1" applyFont="1" applyBorder="1" applyAlignment="1">
      <alignment horizontal="left" vertical="center" wrapText="1" indent="2"/>
    </xf>
    <xf numFmtId="4" fontId="9" fillId="0" borderId="5" xfId="1" applyNumberFormat="1" applyFont="1" applyBorder="1" applyAlignment="1">
      <alignment horizontal="center" vertical="center"/>
    </xf>
    <xf numFmtId="4" fontId="9" fillId="0" borderId="4" xfId="1" applyNumberFormat="1" applyFont="1" applyBorder="1" applyAlignment="1">
      <alignment horizontal="center" vertical="center"/>
    </xf>
    <xf numFmtId="0" fontId="6" fillId="0" borderId="2" xfId="1" applyNumberFormat="1" applyFont="1" applyBorder="1" applyAlignment="1">
      <alignment horizontal="left" wrapText="1"/>
    </xf>
    <xf numFmtId="0" fontId="9" fillId="0" borderId="3" xfId="1" applyNumberFormat="1" applyFont="1" applyBorder="1" applyAlignment="1">
      <alignment horizontal="left" vertical="center" wrapText="1"/>
    </xf>
    <xf numFmtId="0" fontId="9" fillId="0" borderId="5" xfId="1" applyNumberFormat="1" applyFont="1" applyBorder="1" applyAlignment="1">
      <alignment horizontal="left" vertical="center" wrapText="1"/>
    </xf>
    <xf numFmtId="0" fontId="9" fillId="0" borderId="4" xfId="1" applyNumberFormat="1" applyFont="1" applyBorder="1" applyAlignment="1">
      <alignment horizontal="left" vertical="center" wrapText="1"/>
    </xf>
    <xf numFmtId="43" fontId="9" fillId="0" borderId="3" xfId="2" applyFont="1" applyBorder="1" applyAlignment="1">
      <alignment horizontal="center" vertical="center"/>
    </xf>
    <xf numFmtId="43" fontId="9" fillId="0" borderId="5" xfId="2" applyFont="1" applyBorder="1" applyAlignment="1">
      <alignment horizontal="center" vertical="center"/>
    </xf>
    <xf numFmtId="43" fontId="9" fillId="0" borderId="4" xfId="2" applyFont="1" applyBorder="1" applyAlignment="1">
      <alignment horizontal="center" vertical="center"/>
    </xf>
    <xf numFmtId="0" fontId="9" fillId="0" borderId="3" xfId="1" applyNumberFormat="1" applyFont="1" applyBorder="1" applyAlignment="1">
      <alignment horizontal="right" vertical="center" wrapText="1"/>
    </xf>
    <xf numFmtId="0" fontId="9" fillId="0" borderId="5" xfId="1" applyNumberFormat="1" applyFont="1" applyBorder="1" applyAlignment="1">
      <alignment horizontal="right" vertical="center" wrapText="1"/>
    </xf>
    <xf numFmtId="0" fontId="9" fillId="0" borderId="4" xfId="1" applyNumberFormat="1" applyFont="1" applyBorder="1" applyAlignment="1">
      <alignment horizontal="right" vertical="center" wrapText="1"/>
    </xf>
    <xf numFmtId="164" fontId="5" fillId="0" borderId="12" xfId="1" applyNumberFormat="1" applyFont="1" applyBorder="1" applyAlignment="1">
      <alignment horizontal="center"/>
    </xf>
    <xf numFmtId="0" fontId="5" fillId="0" borderId="12" xfId="1" applyNumberFormat="1" applyFont="1" applyBorder="1" applyAlignment="1">
      <alignment horizontal="center"/>
    </xf>
    <xf numFmtId="3" fontId="5" fillId="0" borderId="3" xfId="1" applyNumberFormat="1" applyFont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/>
    </xf>
    <xf numFmtId="164" fontId="5" fillId="0" borderId="5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43" fontId="5" fillId="0" borderId="3" xfId="2" applyFont="1" applyBorder="1" applyAlignment="1">
      <alignment horizontal="right" vertical="center"/>
    </xf>
    <xf numFmtId="43" fontId="5" fillId="0" borderId="5" xfId="2" applyFont="1" applyBorder="1" applyAlignment="1">
      <alignment horizontal="right" vertical="center"/>
    </xf>
    <xf numFmtId="43" fontId="5" fillId="0" borderId="4" xfId="2" applyFont="1" applyBorder="1" applyAlignment="1">
      <alignment horizontal="right" vertical="center"/>
    </xf>
    <xf numFmtId="164" fontId="9" fillId="0" borderId="5" xfId="1" applyNumberFormat="1" applyFont="1" applyBorder="1" applyAlignment="1">
      <alignment horizontal="center" vertical="center"/>
    </xf>
    <xf numFmtId="164" fontId="9" fillId="0" borderId="4" xfId="1" applyNumberFormat="1" applyFont="1" applyBorder="1" applyAlignment="1">
      <alignment horizontal="center" vertical="center"/>
    </xf>
    <xf numFmtId="2" fontId="5" fillId="0" borderId="3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center"/>
    </xf>
    <xf numFmtId="0" fontId="5" fillId="0" borderId="3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right" vertical="center" wrapText="1"/>
    </xf>
    <xf numFmtId="0" fontId="5" fillId="0" borderId="4" xfId="1" applyNumberFormat="1" applyFont="1" applyBorder="1" applyAlignment="1">
      <alignment horizontal="right" vertical="center" wrapText="1"/>
    </xf>
    <xf numFmtId="43" fontId="5" fillId="0" borderId="0" xfId="2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W67"/>
  <sheetViews>
    <sheetView tabSelected="1" view="pageBreakPreview" zoomScaleSheetLayoutView="100" workbookViewId="0">
      <selection activeCell="DE25" sqref="DE25"/>
    </sheetView>
  </sheetViews>
  <sheetFormatPr defaultColWidth="0.85546875" defaultRowHeight="12.75" x14ac:dyDescent="0.2"/>
  <cols>
    <col min="1" max="100" width="0.85546875" style="4"/>
    <col min="101" max="101" width="0.85546875" style="4" customWidth="1"/>
    <col min="102" max="106" width="0.85546875" style="4"/>
    <col min="107" max="107" width="0.85546875" style="4" customWidth="1"/>
    <col min="108" max="108" width="1.140625" style="4" customWidth="1"/>
    <col min="109" max="126" width="0.85546875" style="4"/>
    <col min="127" max="127" width="36.85546875" style="4" customWidth="1"/>
    <col min="128" max="16384" width="0.85546875" style="4"/>
  </cols>
  <sheetData>
    <row r="1" spans="1:127" x14ac:dyDescent="0.2">
      <c r="BE1" s="338" t="s">
        <v>30</v>
      </c>
      <c r="BF1" s="338"/>
      <c r="BG1" s="338"/>
      <c r="BH1" s="338"/>
      <c r="BI1" s="338"/>
      <c r="BJ1" s="338"/>
      <c r="BK1" s="338"/>
      <c r="BL1" s="338"/>
      <c r="BM1" s="338"/>
      <c r="BN1" s="338"/>
      <c r="BO1" s="338"/>
      <c r="BP1" s="338"/>
      <c r="BQ1" s="338"/>
      <c r="BR1" s="338"/>
      <c r="BS1" s="338"/>
      <c r="BT1" s="338"/>
      <c r="BU1" s="338"/>
      <c r="BV1" s="338"/>
      <c r="BW1" s="338"/>
      <c r="BX1" s="338"/>
      <c r="BY1" s="338"/>
      <c r="BZ1" s="338"/>
      <c r="CA1" s="338"/>
      <c r="CB1" s="338"/>
      <c r="CC1" s="338"/>
      <c r="CD1" s="338"/>
      <c r="CE1" s="338"/>
      <c r="CF1" s="338"/>
      <c r="CG1" s="338"/>
      <c r="CH1" s="338"/>
      <c r="CI1" s="338"/>
      <c r="CJ1" s="338"/>
      <c r="CK1" s="338"/>
      <c r="CL1" s="338"/>
      <c r="CM1" s="338"/>
      <c r="CN1" s="338"/>
      <c r="CO1" s="338"/>
      <c r="CP1" s="338"/>
      <c r="CQ1" s="338"/>
      <c r="CR1" s="338"/>
      <c r="CS1" s="338"/>
      <c r="CT1" s="338"/>
      <c r="CU1" s="338"/>
      <c r="CV1" s="338"/>
      <c r="CW1" s="338"/>
      <c r="CX1" s="338"/>
      <c r="CY1" s="338"/>
      <c r="CZ1" s="338"/>
      <c r="DA1" s="338"/>
      <c r="DB1" s="338"/>
      <c r="DC1" s="338"/>
      <c r="DD1" s="338"/>
      <c r="DW1" s="3"/>
    </row>
    <row r="2" spans="1:127" x14ac:dyDescent="0.2">
      <c r="BE2" s="339" t="s">
        <v>528</v>
      </c>
      <c r="BF2" s="339"/>
      <c r="BG2" s="339"/>
      <c r="BH2" s="339"/>
      <c r="BI2" s="339"/>
      <c r="BJ2" s="339"/>
      <c r="BK2" s="339"/>
      <c r="BL2" s="339"/>
      <c r="BM2" s="339"/>
      <c r="BN2" s="339"/>
      <c r="BO2" s="339"/>
      <c r="BP2" s="339"/>
      <c r="BQ2" s="339"/>
      <c r="BR2" s="339"/>
      <c r="BS2" s="339"/>
      <c r="BT2" s="339"/>
      <c r="BU2" s="339"/>
      <c r="BV2" s="339"/>
      <c r="BW2" s="339"/>
      <c r="BX2" s="339"/>
      <c r="BY2" s="339"/>
      <c r="BZ2" s="339"/>
      <c r="CA2" s="339"/>
      <c r="CB2" s="339"/>
      <c r="CC2" s="339"/>
      <c r="CD2" s="339"/>
      <c r="CE2" s="339"/>
      <c r="CF2" s="339"/>
      <c r="CG2" s="339"/>
      <c r="CH2" s="339"/>
      <c r="CI2" s="339"/>
      <c r="CJ2" s="339"/>
      <c r="CK2" s="339"/>
      <c r="CL2" s="339"/>
      <c r="CM2" s="339"/>
      <c r="CN2" s="339"/>
      <c r="CO2" s="339"/>
      <c r="CP2" s="339"/>
      <c r="CQ2" s="339"/>
      <c r="CR2" s="339"/>
      <c r="CS2" s="339"/>
      <c r="CT2" s="339"/>
      <c r="CU2" s="339"/>
      <c r="CV2" s="339"/>
      <c r="CW2" s="339"/>
      <c r="CX2" s="339"/>
      <c r="CY2" s="339"/>
      <c r="CZ2" s="339"/>
      <c r="DA2" s="339"/>
      <c r="DB2" s="339"/>
      <c r="DC2" s="339"/>
      <c r="DD2" s="339"/>
      <c r="DW2" s="3"/>
    </row>
    <row r="3" spans="1:127" s="5" customFormat="1" ht="12.75" customHeight="1" x14ac:dyDescent="0.2">
      <c r="BE3" s="340" t="s">
        <v>47</v>
      </c>
      <c r="BF3" s="340"/>
      <c r="BG3" s="340"/>
      <c r="BH3" s="340"/>
      <c r="BI3" s="340"/>
      <c r="BJ3" s="340"/>
      <c r="BK3" s="340"/>
      <c r="BL3" s="340"/>
      <c r="BM3" s="340"/>
      <c r="BN3" s="340"/>
      <c r="BO3" s="340"/>
      <c r="BP3" s="340"/>
      <c r="BQ3" s="340"/>
      <c r="BR3" s="340"/>
      <c r="BS3" s="340"/>
      <c r="BT3" s="340"/>
      <c r="BU3" s="340"/>
      <c r="BV3" s="340"/>
      <c r="BW3" s="340"/>
      <c r="BX3" s="340"/>
      <c r="BY3" s="340"/>
      <c r="BZ3" s="340"/>
      <c r="CA3" s="340"/>
      <c r="CB3" s="340"/>
      <c r="CC3" s="340"/>
      <c r="CD3" s="340"/>
      <c r="CE3" s="340"/>
      <c r="CF3" s="340"/>
      <c r="CG3" s="340"/>
      <c r="CH3" s="340"/>
      <c r="CI3" s="340"/>
      <c r="CJ3" s="340"/>
      <c r="CK3" s="340"/>
      <c r="CL3" s="340"/>
      <c r="CM3" s="340"/>
      <c r="CN3" s="340"/>
      <c r="CO3" s="340"/>
      <c r="CP3" s="340"/>
      <c r="CQ3" s="340"/>
      <c r="CR3" s="340"/>
      <c r="CS3" s="340"/>
      <c r="CT3" s="340"/>
      <c r="CU3" s="340"/>
      <c r="CV3" s="340"/>
      <c r="CW3" s="340"/>
      <c r="CX3" s="340"/>
      <c r="CY3" s="340"/>
      <c r="CZ3" s="340"/>
      <c r="DA3" s="340"/>
      <c r="DB3" s="340"/>
      <c r="DC3" s="340"/>
      <c r="DD3" s="340"/>
      <c r="DW3" s="3"/>
    </row>
    <row r="4" spans="1:127" x14ac:dyDescent="0.2">
      <c r="BE4" s="339"/>
      <c r="BF4" s="339"/>
      <c r="BG4" s="339"/>
      <c r="BH4" s="339"/>
      <c r="BI4" s="339"/>
      <c r="BJ4" s="339"/>
      <c r="BK4" s="339"/>
      <c r="BL4" s="339"/>
      <c r="BM4" s="339"/>
      <c r="BN4" s="339"/>
      <c r="BO4" s="339"/>
      <c r="BP4" s="339"/>
      <c r="BQ4" s="339"/>
      <c r="BR4" s="339"/>
      <c r="BS4" s="339"/>
      <c r="BT4" s="339"/>
      <c r="BU4" s="339"/>
      <c r="BV4" s="339"/>
      <c r="BW4" s="339"/>
      <c r="BX4" s="339"/>
      <c r="BZ4" s="339" t="s">
        <v>529</v>
      </c>
      <c r="CA4" s="339"/>
      <c r="CB4" s="339"/>
      <c r="CC4" s="339"/>
      <c r="CD4" s="339"/>
      <c r="CE4" s="339"/>
      <c r="CF4" s="339"/>
      <c r="CG4" s="339"/>
      <c r="CH4" s="339"/>
      <c r="CI4" s="339"/>
      <c r="CJ4" s="339"/>
      <c r="CK4" s="339"/>
      <c r="CL4" s="339"/>
      <c r="CM4" s="339"/>
      <c r="CN4" s="339"/>
      <c r="CO4" s="339"/>
      <c r="CP4" s="339"/>
      <c r="CQ4" s="339"/>
      <c r="CR4" s="339"/>
      <c r="CS4" s="339"/>
      <c r="CT4" s="339"/>
      <c r="CU4" s="339"/>
      <c r="CV4" s="339"/>
      <c r="CW4" s="339"/>
      <c r="CX4" s="339"/>
      <c r="CY4" s="339"/>
      <c r="CZ4" s="339"/>
      <c r="DA4" s="339"/>
      <c r="DB4" s="339"/>
      <c r="DC4" s="339"/>
      <c r="DD4" s="339"/>
      <c r="DW4" s="3"/>
    </row>
    <row r="5" spans="1:127" s="5" customFormat="1" ht="12.75" customHeight="1" x14ac:dyDescent="0.2">
      <c r="BE5" s="337" t="s">
        <v>31</v>
      </c>
      <c r="BF5" s="337"/>
      <c r="BG5" s="337"/>
      <c r="BH5" s="337"/>
      <c r="BI5" s="337"/>
      <c r="BJ5" s="337"/>
      <c r="BK5" s="337"/>
      <c r="BL5" s="337"/>
      <c r="BM5" s="337"/>
      <c r="BN5" s="337"/>
      <c r="BO5" s="337"/>
      <c r="BP5" s="337"/>
      <c r="BQ5" s="337"/>
      <c r="BR5" s="337"/>
      <c r="BS5" s="337"/>
      <c r="BT5" s="337"/>
      <c r="BU5" s="337"/>
      <c r="BV5" s="337"/>
      <c r="BW5" s="337"/>
      <c r="BX5" s="337"/>
      <c r="BZ5" s="337" t="s">
        <v>41</v>
      </c>
      <c r="CA5" s="337"/>
      <c r="CB5" s="337"/>
      <c r="CC5" s="337"/>
      <c r="CD5" s="337"/>
      <c r="CE5" s="337"/>
      <c r="CF5" s="337"/>
      <c r="CG5" s="337"/>
      <c r="CH5" s="337"/>
      <c r="CI5" s="337"/>
      <c r="CJ5" s="337"/>
      <c r="CK5" s="337"/>
      <c r="CL5" s="337"/>
      <c r="CM5" s="337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7"/>
      <c r="CZ5" s="337"/>
      <c r="DA5" s="337"/>
      <c r="DB5" s="337"/>
      <c r="DC5" s="337"/>
      <c r="DD5" s="337"/>
    </row>
    <row r="6" spans="1:127" x14ac:dyDescent="0.2">
      <c r="BE6" s="6"/>
      <c r="BF6" s="6"/>
      <c r="BG6" s="6"/>
      <c r="BH6" s="6"/>
      <c r="BI6" s="6"/>
      <c r="BJ6" s="6"/>
      <c r="BK6" s="6"/>
      <c r="BL6" s="6"/>
      <c r="BM6" s="6"/>
      <c r="BN6" s="341" t="s">
        <v>48</v>
      </c>
      <c r="BO6" s="341"/>
      <c r="BP6" s="320" t="s">
        <v>282</v>
      </c>
      <c r="BQ6" s="320"/>
      <c r="BR6" s="320"/>
      <c r="BS6" s="320"/>
      <c r="BT6" s="342" t="s">
        <v>48</v>
      </c>
      <c r="BU6" s="342"/>
      <c r="BV6" s="320" t="s">
        <v>283</v>
      </c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0"/>
      <c r="CH6" s="320"/>
      <c r="CI6" s="320"/>
      <c r="CJ6" s="320"/>
      <c r="CK6" s="343">
        <v>20</v>
      </c>
      <c r="CL6" s="343"/>
      <c r="CM6" s="343"/>
      <c r="CN6" s="336" t="s">
        <v>284</v>
      </c>
      <c r="CO6" s="336"/>
      <c r="CP6" s="336"/>
      <c r="CQ6" s="336"/>
      <c r="CR6" s="103" t="s">
        <v>49</v>
      </c>
    </row>
    <row r="7" spans="1:127" x14ac:dyDescent="0.2">
      <c r="CY7" s="7"/>
    </row>
    <row r="8" spans="1:127" s="8" customFormat="1" ht="15.75" x14ac:dyDescent="0.25">
      <c r="A8" s="344" t="s">
        <v>50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4"/>
      <c r="CC8" s="344"/>
      <c r="CD8" s="344"/>
      <c r="CE8" s="344"/>
      <c r="CF8" s="344"/>
      <c r="CG8" s="344"/>
      <c r="CH8" s="344"/>
      <c r="CI8" s="344"/>
      <c r="CJ8" s="344"/>
      <c r="CK8" s="344"/>
      <c r="CL8" s="344"/>
      <c r="CM8" s="344"/>
      <c r="CN8" s="344"/>
      <c r="CO8" s="344"/>
      <c r="CP8" s="344"/>
      <c r="CQ8" s="344"/>
      <c r="CR8" s="344"/>
      <c r="CS8" s="344"/>
      <c r="CT8" s="344"/>
      <c r="CU8" s="344"/>
      <c r="CV8" s="344"/>
      <c r="CW8" s="344"/>
      <c r="CX8" s="344"/>
      <c r="CY8" s="344"/>
      <c r="CZ8" s="344"/>
      <c r="DA8" s="344"/>
      <c r="DB8" s="344"/>
      <c r="DC8" s="344"/>
      <c r="DD8" s="344"/>
    </row>
    <row r="9" spans="1:127" s="13" customFormat="1" ht="15.75" x14ac:dyDescent="0.25">
      <c r="A9" s="322" t="s">
        <v>281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</row>
    <row r="10" spans="1:127" ht="17.25" customHeight="1" x14ac:dyDescent="0.2">
      <c r="CO10" s="345" t="s">
        <v>42</v>
      </c>
      <c r="CP10" s="345"/>
      <c r="CQ10" s="345"/>
      <c r="CR10" s="345"/>
      <c r="CS10" s="345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</row>
    <row r="11" spans="1:127" ht="13.5" customHeight="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51"/>
      <c r="CE11" s="51"/>
      <c r="CF11" s="51"/>
      <c r="CG11" s="51"/>
      <c r="CH11" s="51"/>
      <c r="CI11" s="51"/>
      <c r="CJ11" s="51"/>
      <c r="CK11" s="51"/>
      <c r="CL11" s="51"/>
      <c r="CM11" s="52" t="s">
        <v>33</v>
      </c>
      <c r="CN11" s="51"/>
      <c r="CO11" s="323" t="s">
        <v>32</v>
      </c>
      <c r="CP11" s="324"/>
      <c r="CQ11" s="324"/>
      <c r="CR11" s="324"/>
      <c r="CS11" s="324"/>
      <c r="CT11" s="324"/>
      <c r="CU11" s="324"/>
      <c r="CV11" s="324"/>
      <c r="CW11" s="324"/>
      <c r="CX11" s="324"/>
      <c r="CY11" s="324"/>
      <c r="CZ11" s="324"/>
      <c r="DA11" s="324"/>
      <c r="DB11" s="324"/>
      <c r="DC11" s="324"/>
      <c r="DD11" s="325"/>
    </row>
    <row r="12" spans="1:127" ht="13.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53"/>
      <c r="AM12" s="54" t="s">
        <v>48</v>
      </c>
      <c r="AN12" s="328" t="s">
        <v>282</v>
      </c>
      <c r="AO12" s="328"/>
      <c r="AP12" s="328"/>
      <c r="AQ12" s="328"/>
      <c r="AR12" s="53" t="s">
        <v>48</v>
      </c>
      <c r="AS12" s="53"/>
      <c r="AT12" s="6"/>
      <c r="AU12" s="328" t="s">
        <v>283</v>
      </c>
      <c r="AV12" s="328"/>
      <c r="AW12" s="328"/>
      <c r="AX12" s="328"/>
      <c r="AY12" s="328"/>
      <c r="AZ12" s="328"/>
      <c r="BA12" s="328"/>
      <c r="BB12" s="328"/>
      <c r="BC12" s="328"/>
      <c r="BD12" s="328"/>
      <c r="BE12" s="328"/>
      <c r="BF12" s="328"/>
      <c r="BG12" s="328"/>
      <c r="BH12" s="328"/>
      <c r="BI12" s="328"/>
      <c r="BJ12" s="329">
        <v>20</v>
      </c>
      <c r="BK12" s="329"/>
      <c r="BL12" s="329"/>
      <c r="BM12" s="329"/>
      <c r="BN12" s="330" t="s">
        <v>284</v>
      </c>
      <c r="BO12" s="330"/>
      <c r="BP12" s="330"/>
      <c r="BQ12" s="53" t="s">
        <v>49</v>
      </c>
      <c r="BR12" s="53"/>
      <c r="BS12" s="53"/>
      <c r="BT12" s="6"/>
      <c r="BU12" s="6"/>
      <c r="BV12" s="6"/>
      <c r="BW12" s="6"/>
      <c r="BX12" s="6"/>
      <c r="BY12" s="55"/>
      <c r="BZ12" s="6"/>
      <c r="CA12" s="6"/>
      <c r="CB12" s="6"/>
      <c r="CC12" s="6"/>
      <c r="CD12" s="316" t="s">
        <v>34</v>
      </c>
      <c r="CE12" s="316"/>
      <c r="CF12" s="316"/>
      <c r="CG12" s="316"/>
      <c r="CH12" s="316"/>
      <c r="CI12" s="316"/>
      <c r="CJ12" s="316"/>
      <c r="CK12" s="316"/>
      <c r="CL12" s="316"/>
      <c r="CM12" s="316"/>
      <c r="CN12" s="317"/>
      <c r="CO12" s="323" t="s">
        <v>290</v>
      </c>
      <c r="CP12" s="324"/>
      <c r="CQ12" s="324"/>
      <c r="CR12" s="324"/>
      <c r="CS12" s="324"/>
      <c r="CT12" s="324"/>
      <c r="CU12" s="324"/>
      <c r="CV12" s="324"/>
      <c r="CW12" s="324"/>
      <c r="CX12" s="324"/>
      <c r="CY12" s="324"/>
      <c r="CZ12" s="324"/>
      <c r="DA12" s="324"/>
      <c r="DB12" s="324"/>
      <c r="DC12" s="324"/>
      <c r="DD12" s="325"/>
    </row>
    <row r="13" spans="1:127" ht="13.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55"/>
      <c r="BZ13" s="55"/>
      <c r="CA13" s="6"/>
      <c r="CB13" s="6"/>
      <c r="CC13" s="6"/>
      <c r="CD13" s="51"/>
      <c r="CE13" s="51"/>
      <c r="CF13" s="51"/>
      <c r="CG13" s="51"/>
      <c r="CH13" s="51"/>
      <c r="CI13" s="51"/>
      <c r="CJ13" s="51"/>
      <c r="CK13" s="51"/>
      <c r="CL13" s="51"/>
      <c r="CM13" s="52"/>
      <c r="CN13" s="51"/>
      <c r="CO13" s="323"/>
      <c r="CP13" s="324"/>
      <c r="CQ13" s="324"/>
      <c r="CR13" s="324"/>
      <c r="CS13" s="324"/>
      <c r="CT13" s="324"/>
      <c r="CU13" s="324"/>
      <c r="CV13" s="324"/>
      <c r="CW13" s="324"/>
      <c r="CX13" s="324"/>
      <c r="CY13" s="324"/>
      <c r="CZ13" s="324"/>
      <c r="DA13" s="324"/>
      <c r="DB13" s="324"/>
      <c r="DC13" s="324"/>
      <c r="DD13" s="325"/>
    </row>
    <row r="14" spans="1:127" ht="13.5" customHeight="1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55"/>
      <c r="BZ14" s="55"/>
      <c r="CA14" s="6"/>
      <c r="CB14" s="6"/>
      <c r="CC14" s="6"/>
      <c r="CD14" s="51"/>
      <c r="CE14" s="51"/>
      <c r="CF14" s="51"/>
      <c r="CG14" s="51"/>
      <c r="CH14" s="51"/>
      <c r="CI14" s="51"/>
      <c r="CJ14" s="51"/>
      <c r="CK14" s="51"/>
      <c r="CL14" s="51"/>
      <c r="CM14" s="52"/>
      <c r="CN14" s="51"/>
      <c r="CO14" s="323"/>
      <c r="CP14" s="324"/>
      <c r="CQ14" s="324"/>
      <c r="CR14" s="324"/>
      <c r="CS14" s="324"/>
      <c r="CT14" s="324"/>
      <c r="CU14" s="324"/>
      <c r="CV14" s="324"/>
      <c r="CW14" s="324"/>
      <c r="CX14" s="324"/>
      <c r="CY14" s="324"/>
      <c r="CZ14" s="324"/>
      <c r="DA14" s="324"/>
      <c r="DB14" s="324"/>
      <c r="DC14" s="324"/>
      <c r="DD14" s="325"/>
    </row>
    <row r="15" spans="1:127" ht="13.5" customHeight="1" x14ac:dyDescent="0.2">
      <c r="A15" s="50" t="s">
        <v>51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326" t="s">
        <v>530</v>
      </c>
      <c r="AG15" s="326"/>
      <c r="AH15" s="326"/>
      <c r="AI15" s="326"/>
      <c r="AJ15" s="326"/>
      <c r="AK15" s="326"/>
      <c r="AL15" s="326"/>
      <c r="AM15" s="326"/>
      <c r="AN15" s="326"/>
      <c r="AO15" s="326"/>
      <c r="AP15" s="326"/>
      <c r="AQ15" s="326"/>
      <c r="AR15" s="326"/>
      <c r="AS15" s="326"/>
      <c r="AT15" s="326"/>
      <c r="AU15" s="326"/>
      <c r="AV15" s="326"/>
      <c r="AW15" s="326"/>
      <c r="AX15" s="326"/>
      <c r="AY15" s="326"/>
      <c r="AZ15" s="326"/>
      <c r="BA15" s="326"/>
      <c r="BB15" s="326"/>
      <c r="BC15" s="326"/>
      <c r="BD15" s="326"/>
      <c r="BE15" s="326"/>
      <c r="BF15" s="326"/>
      <c r="BG15" s="326"/>
      <c r="BH15" s="326"/>
      <c r="BI15" s="326"/>
      <c r="BJ15" s="326"/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6"/>
      <c r="CA15" s="6"/>
      <c r="CB15" s="316" t="s">
        <v>35</v>
      </c>
      <c r="CC15" s="316"/>
      <c r="CD15" s="316"/>
      <c r="CE15" s="316"/>
      <c r="CF15" s="316"/>
      <c r="CG15" s="316"/>
      <c r="CH15" s="316"/>
      <c r="CI15" s="316"/>
      <c r="CJ15" s="316"/>
      <c r="CK15" s="316"/>
      <c r="CL15" s="316"/>
      <c r="CM15" s="316"/>
      <c r="CN15" s="317"/>
      <c r="CO15" s="323" t="s">
        <v>220</v>
      </c>
      <c r="CP15" s="324"/>
      <c r="CQ15" s="324"/>
      <c r="CR15" s="324"/>
      <c r="CS15" s="324"/>
      <c r="CT15" s="324"/>
      <c r="CU15" s="324"/>
      <c r="CV15" s="324"/>
      <c r="CW15" s="324"/>
      <c r="CX15" s="324"/>
      <c r="CY15" s="324"/>
      <c r="CZ15" s="324"/>
      <c r="DA15" s="324"/>
      <c r="DB15" s="324"/>
      <c r="DC15" s="324"/>
      <c r="DD15" s="325"/>
    </row>
    <row r="16" spans="1:127" ht="43.5" customHeight="1" x14ac:dyDescent="0.2">
      <c r="A16" s="50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327"/>
      <c r="AG16" s="327"/>
      <c r="AH16" s="327"/>
      <c r="AI16" s="327"/>
      <c r="AJ16" s="327"/>
      <c r="AK16" s="327"/>
      <c r="AL16" s="327"/>
      <c r="AM16" s="327"/>
      <c r="AN16" s="327"/>
      <c r="AO16" s="327"/>
      <c r="AP16" s="327"/>
      <c r="AQ16" s="327"/>
      <c r="AR16" s="327"/>
      <c r="AS16" s="327"/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55"/>
      <c r="CA16" s="6"/>
      <c r="CB16" s="316" t="s">
        <v>43</v>
      </c>
      <c r="CC16" s="316"/>
      <c r="CD16" s="316"/>
      <c r="CE16" s="316"/>
      <c r="CF16" s="316"/>
      <c r="CG16" s="316"/>
      <c r="CH16" s="316"/>
      <c r="CI16" s="316"/>
      <c r="CJ16" s="316"/>
      <c r="CK16" s="316"/>
      <c r="CL16" s="316"/>
      <c r="CM16" s="316"/>
      <c r="CN16" s="317"/>
      <c r="CO16" s="323" t="s">
        <v>221</v>
      </c>
      <c r="CP16" s="324"/>
      <c r="CQ16" s="324"/>
      <c r="CR16" s="324"/>
      <c r="CS16" s="324"/>
      <c r="CT16" s="324"/>
      <c r="CU16" s="324"/>
      <c r="CV16" s="324"/>
      <c r="CW16" s="324"/>
      <c r="CX16" s="324"/>
      <c r="CY16" s="324"/>
      <c r="CZ16" s="324"/>
      <c r="DA16" s="324"/>
      <c r="DB16" s="324"/>
      <c r="DC16" s="324"/>
      <c r="DD16" s="325"/>
    </row>
    <row r="17" spans="1:108" ht="13.5" customHeight="1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55"/>
      <c r="BZ17" s="55"/>
      <c r="CA17" s="6"/>
      <c r="CB17" s="316" t="s">
        <v>44</v>
      </c>
      <c r="CC17" s="316"/>
      <c r="CD17" s="316"/>
      <c r="CE17" s="316"/>
      <c r="CF17" s="316"/>
      <c r="CG17" s="316"/>
      <c r="CH17" s="316"/>
      <c r="CI17" s="316"/>
      <c r="CJ17" s="316"/>
      <c r="CK17" s="316"/>
      <c r="CL17" s="316"/>
      <c r="CM17" s="316"/>
      <c r="CN17" s="317"/>
      <c r="CO17" s="319" t="s">
        <v>222</v>
      </c>
      <c r="CP17" s="320"/>
      <c r="CQ17" s="320"/>
      <c r="CR17" s="320"/>
      <c r="CS17" s="320"/>
      <c r="CT17" s="320"/>
      <c r="CU17" s="320"/>
      <c r="CV17" s="320"/>
      <c r="CW17" s="320"/>
      <c r="CX17" s="320"/>
      <c r="CY17" s="320"/>
      <c r="CZ17" s="320"/>
      <c r="DA17" s="320"/>
      <c r="DB17" s="320"/>
      <c r="DC17" s="320"/>
      <c r="DD17" s="321"/>
    </row>
    <row r="18" spans="1:108" ht="13.5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55"/>
      <c r="BZ18" s="55"/>
      <c r="CA18" s="6"/>
      <c r="CB18" s="316" t="s">
        <v>36</v>
      </c>
      <c r="CC18" s="316"/>
      <c r="CD18" s="316"/>
      <c r="CE18" s="316"/>
      <c r="CF18" s="316"/>
      <c r="CG18" s="316"/>
      <c r="CH18" s="316"/>
      <c r="CI18" s="316"/>
      <c r="CJ18" s="316"/>
      <c r="CK18" s="316"/>
      <c r="CL18" s="316"/>
      <c r="CM18" s="316"/>
      <c r="CN18" s="317"/>
      <c r="CO18" s="319" t="s">
        <v>223</v>
      </c>
      <c r="CP18" s="320"/>
      <c r="CQ18" s="320"/>
      <c r="CR18" s="320"/>
      <c r="CS18" s="320"/>
      <c r="CT18" s="320"/>
      <c r="CU18" s="320"/>
      <c r="CV18" s="320"/>
      <c r="CW18" s="320"/>
      <c r="CX18" s="320"/>
      <c r="CY18" s="320"/>
      <c r="CZ18" s="320"/>
      <c r="DA18" s="320"/>
      <c r="DB18" s="320"/>
      <c r="DC18" s="320"/>
      <c r="DD18" s="321"/>
    </row>
    <row r="19" spans="1:108" s="10" customFormat="1" ht="20.25" customHeight="1" x14ac:dyDescent="0.25">
      <c r="A19" s="56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316" t="s">
        <v>38</v>
      </c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7"/>
      <c r="CO19" s="331" t="s">
        <v>53</v>
      </c>
      <c r="CP19" s="332"/>
      <c r="CQ19" s="332"/>
      <c r="CR19" s="332"/>
      <c r="CS19" s="332"/>
      <c r="CT19" s="332"/>
      <c r="CU19" s="332"/>
      <c r="CV19" s="332"/>
      <c r="CW19" s="332"/>
      <c r="CX19" s="332"/>
      <c r="CY19" s="332"/>
      <c r="CZ19" s="332"/>
      <c r="DA19" s="332"/>
      <c r="DB19" s="332"/>
      <c r="DC19" s="332"/>
      <c r="DD19" s="333"/>
    </row>
    <row r="20" spans="1:108" ht="39.75" customHeight="1" x14ac:dyDescent="0.2">
      <c r="A20" s="311" t="s">
        <v>54</v>
      </c>
      <c r="B20" s="311"/>
      <c r="C20" s="311"/>
      <c r="D20" s="311"/>
      <c r="E20" s="311"/>
      <c r="F20" s="311"/>
      <c r="G20" s="311"/>
      <c r="H20" s="311"/>
      <c r="I20" s="311"/>
      <c r="J20" s="311"/>
      <c r="K20" s="311"/>
      <c r="L20" s="311"/>
      <c r="M20" s="311"/>
      <c r="N20" s="311"/>
      <c r="O20" s="311"/>
      <c r="P20" s="311"/>
      <c r="Q20" s="311"/>
      <c r="R20" s="311"/>
      <c r="S20" s="311"/>
      <c r="T20" s="311"/>
      <c r="U20" s="311"/>
      <c r="V20" s="311"/>
      <c r="W20" s="311"/>
      <c r="X20" s="311"/>
      <c r="Y20" s="311"/>
      <c r="Z20" s="311"/>
      <c r="AA20" s="311"/>
      <c r="AB20" s="311"/>
      <c r="AC20" s="311"/>
      <c r="AD20" s="311"/>
      <c r="AE20" s="311"/>
      <c r="AF20" s="311"/>
      <c r="AG20" s="311"/>
      <c r="AH20" s="311"/>
      <c r="AI20" s="311"/>
      <c r="AJ20" s="311"/>
      <c r="AK20" s="311"/>
      <c r="AL20" s="311"/>
      <c r="AM20" s="311"/>
      <c r="AN20" s="311"/>
      <c r="AO20" s="327" t="s">
        <v>195</v>
      </c>
      <c r="AP20" s="327"/>
      <c r="AQ20" s="327"/>
      <c r="AR20" s="327"/>
      <c r="AS20" s="327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11"/>
      <c r="CA20" s="11"/>
      <c r="CB20" s="334" t="s">
        <v>37</v>
      </c>
      <c r="CC20" s="334"/>
      <c r="CD20" s="334"/>
      <c r="CE20" s="334"/>
      <c r="CF20" s="334"/>
      <c r="CG20" s="334"/>
      <c r="CH20" s="334"/>
      <c r="CI20" s="334"/>
      <c r="CJ20" s="334"/>
      <c r="CK20" s="334"/>
      <c r="CL20" s="334"/>
      <c r="CM20" s="334"/>
      <c r="CN20" s="335"/>
      <c r="CO20" s="331" t="s">
        <v>194</v>
      </c>
      <c r="CP20" s="332"/>
      <c r="CQ20" s="332"/>
      <c r="CR20" s="332"/>
      <c r="CS20" s="332"/>
      <c r="CT20" s="332"/>
      <c r="CU20" s="332"/>
      <c r="CV20" s="332"/>
      <c r="CW20" s="332"/>
      <c r="CX20" s="332"/>
      <c r="CY20" s="332"/>
      <c r="CZ20" s="332"/>
      <c r="DA20" s="332"/>
      <c r="DB20" s="332"/>
      <c r="DC20" s="332"/>
      <c r="DD20" s="333"/>
    </row>
    <row r="21" spans="1:108" ht="6" customHeight="1" x14ac:dyDescent="0.2">
      <c r="A21" s="50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8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2"/>
      <c r="CP21" s="12"/>
      <c r="CQ21" s="12"/>
      <c r="CR21" s="12"/>
      <c r="CS21" s="12"/>
      <c r="CT21" s="12"/>
      <c r="CU21" s="12"/>
      <c r="CV21" s="12"/>
      <c r="CW21" s="6"/>
      <c r="CX21" s="6"/>
      <c r="CY21" s="6"/>
      <c r="CZ21" s="6"/>
      <c r="DA21" s="6"/>
      <c r="DB21" s="6"/>
      <c r="DC21" s="6"/>
      <c r="DD21" s="6"/>
    </row>
    <row r="22" spans="1:108" ht="30" customHeight="1" x14ac:dyDescent="0.2">
      <c r="A22" s="311" t="s">
        <v>147</v>
      </c>
      <c r="B22" s="311"/>
      <c r="C22" s="311"/>
      <c r="D22" s="311"/>
      <c r="E22" s="311"/>
      <c r="F22" s="311"/>
      <c r="G22" s="311"/>
      <c r="H22" s="311"/>
      <c r="I22" s="311"/>
      <c r="J22" s="311"/>
      <c r="K22" s="311"/>
      <c r="L22" s="311"/>
      <c r="M22" s="311"/>
      <c r="N22" s="311"/>
      <c r="O22" s="311"/>
      <c r="P22" s="311"/>
      <c r="Q22" s="311"/>
      <c r="R22" s="311"/>
      <c r="S22" s="311"/>
      <c r="T22" s="311"/>
      <c r="U22" s="311"/>
      <c r="V22" s="311"/>
      <c r="W22" s="311"/>
      <c r="X22" s="311"/>
      <c r="Y22" s="311"/>
      <c r="Z22" s="311"/>
      <c r="AA22" s="311"/>
      <c r="AB22" s="311"/>
      <c r="AC22" s="311"/>
      <c r="AD22" s="311"/>
      <c r="AE22" s="311"/>
      <c r="AF22" s="311"/>
      <c r="AG22" s="311"/>
      <c r="AH22" s="311"/>
      <c r="AI22" s="311"/>
      <c r="AJ22" s="311"/>
      <c r="AK22" s="311"/>
      <c r="AL22" s="311"/>
      <c r="AM22" s="311"/>
      <c r="AN22" s="311"/>
      <c r="AO22" s="318" t="s">
        <v>531</v>
      </c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8"/>
      <c r="CC22" s="318"/>
      <c r="CD22" s="318"/>
      <c r="CE22" s="318"/>
      <c r="CF22" s="318"/>
      <c r="CG22" s="318"/>
      <c r="CH22" s="318"/>
      <c r="CI22" s="318"/>
      <c r="CJ22" s="318"/>
      <c r="CK22" s="318"/>
      <c r="CL22" s="318"/>
      <c r="CM22" s="318"/>
      <c r="CN22" s="318"/>
      <c r="CO22" s="318"/>
      <c r="CP22" s="318"/>
      <c r="CQ22" s="318"/>
      <c r="CR22" s="318"/>
      <c r="CS22" s="318"/>
      <c r="CT22" s="318"/>
      <c r="CU22" s="318"/>
      <c r="CV22" s="318"/>
      <c r="CW22" s="318"/>
      <c r="CX22" s="318"/>
      <c r="CY22" s="318"/>
      <c r="CZ22" s="318"/>
      <c r="DA22" s="318"/>
      <c r="DB22" s="318"/>
      <c r="DC22" s="318"/>
      <c r="DD22" s="318"/>
    </row>
    <row r="23" spans="1:108" ht="30" customHeight="1" x14ac:dyDescent="0.2">
      <c r="A23" s="311" t="s">
        <v>148</v>
      </c>
      <c r="B23" s="311"/>
      <c r="C23" s="311"/>
      <c r="D23" s="311"/>
      <c r="E23" s="311"/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O23" s="318" t="s">
        <v>531</v>
      </c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/>
      <c r="BB23" s="318"/>
      <c r="BC23" s="318"/>
      <c r="BD23" s="318"/>
      <c r="BE23" s="318"/>
      <c r="BF23" s="318"/>
      <c r="BG23" s="318"/>
      <c r="BH23" s="318"/>
      <c r="BI23" s="318"/>
      <c r="BJ23" s="318"/>
      <c r="BK23" s="318"/>
      <c r="BL23" s="318"/>
      <c r="BM23" s="318"/>
      <c r="BN23" s="318"/>
      <c r="BO23" s="318"/>
      <c r="BP23" s="318"/>
      <c r="BQ23" s="318"/>
      <c r="BR23" s="318"/>
      <c r="BS23" s="318"/>
      <c r="BT23" s="318"/>
      <c r="BU23" s="318"/>
      <c r="BV23" s="318"/>
      <c r="BW23" s="318"/>
      <c r="BX23" s="318"/>
      <c r="BY23" s="318"/>
      <c r="BZ23" s="318"/>
      <c r="CA23" s="318"/>
      <c r="CB23" s="318"/>
      <c r="CC23" s="318"/>
      <c r="CD23" s="318"/>
      <c r="CE23" s="318"/>
      <c r="CF23" s="318"/>
      <c r="CG23" s="318"/>
      <c r="CH23" s="318"/>
      <c r="CI23" s="318"/>
      <c r="CJ23" s="318"/>
      <c r="CK23" s="318"/>
      <c r="CL23" s="318"/>
      <c r="CM23" s="318"/>
      <c r="CN23" s="318"/>
      <c r="CO23" s="318"/>
      <c r="CP23" s="318"/>
      <c r="CQ23" s="318"/>
      <c r="CR23" s="318"/>
      <c r="CS23" s="318"/>
      <c r="CT23" s="318"/>
      <c r="CU23" s="318"/>
      <c r="CV23" s="318"/>
      <c r="CW23" s="318"/>
      <c r="CX23" s="318"/>
      <c r="CY23" s="318"/>
      <c r="CZ23" s="318"/>
      <c r="DA23" s="318"/>
      <c r="DB23" s="318"/>
      <c r="DC23" s="318"/>
      <c r="DD23" s="318"/>
    </row>
    <row r="24" spans="1:108" ht="6" customHeight="1" x14ac:dyDescent="0.2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</row>
    <row r="25" spans="1:108" ht="27.75" customHeight="1" x14ac:dyDescent="0.2">
      <c r="A25" s="311" t="s">
        <v>55</v>
      </c>
      <c r="B25" s="311"/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  <c r="AP25" s="311"/>
      <c r="AQ25" s="311"/>
      <c r="AR25" s="311"/>
      <c r="AS25" s="311"/>
      <c r="AT25" s="311"/>
      <c r="AU25" s="311"/>
      <c r="AV25" s="311"/>
      <c r="AW25" s="311"/>
      <c r="AX25" s="311"/>
      <c r="AY25" s="311"/>
      <c r="AZ25" s="311"/>
      <c r="BA25" s="311"/>
      <c r="BB25" s="311"/>
      <c r="BC25" s="311"/>
      <c r="BD25" s="311"/>
      <c r="BE25" s="311"/>
      <c r="BF25" s="311"/>
      <c r="BG25" s="311"/>
      <c r="BH25" s="311"/>
      <c r="BI25" s="311"/>
      <c r="BJ25" s="311"/>
      <c r="BK25" s="311"/>
      <c r="BL25" s="311"/>
      <c r="BM25" s="311"/>
      <c r="BN25" s="311"/>
      <c r="BO25" s="311"/>
      <c r="BP25" s="311"/>
      <c r="BQ25" s="311"/>
      <c r="BR25" s="311"/>
      <c r="BS25" s="311"/>
      <c r="BT25" s="311"/>
      <c r="BU25" s="311"/>
      <c r="BV25" s="311"/>
      <c r="BW25" s="14"/>
      <c r="BX25" s="14"/>
      <c r="BY25" s="314" t="s">
        <v>201</v>
      </c>
      <c r="BZ25" s="314"/>
      <c r="CA25" s="314"/>
      <c r="CB25" s="314"/>
      <c r="CC25" s="314" t="s">
        <v>200</v>
      </c>
      <c r="CD25" s="314"/>
      <c r="CE25" s="314"/>
      <c r="CF25" s="314"/>
      <c r="CG25" s="314" t="s">
        <v>198</v>
      </c>
      <c r="CH25" s="314"/>
      <c r="CI25" s="314"/>
      <c r="CJ25" s="314"/>
      <c r="CK25" s="314" t="s">
        <v>199</v>
      </c>
      <c r="CL25" s="314"/>
      <c r="CM25" s="314"/>
      <c r="CN25" s="314"/>
      <c r="CO25" s="314" t="s">
        <v>383</v>
      </c>
      <c r="CP25" s="314"/>
      <c r="CQ25" s="314"/>
      <c r="CR25" s="314"/>
      <c r="CS25" s="314" t="s">
        <v>622</v>
      </c>
      <c r="CT25" s="314"/>
      <c r="CU25" s="314"/>
      <c r="CV25" s="314"/>
      <c r="CW25" s="314" t="s">
        <v>200</v>
      </c>
      <c r="CX25" s="314"/>
      <c r="CY25" s="314"/>
      <c r="CZ25" s="314"/>
      <c r="DA25" s="314" t="s">
        <v>383</v>
      </c>
      <c r="DB25" s="314"/>
      <c r="DC25" s="314"/>
      <c r="DD25" s="314"/>
    </row>
    <row r="26" spans="1:108" ht="1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</row>
    <row r="27" spans="1:108" s="9" customFormat="1" ht="15" customHeight="1" x14ac:dyDescent="0.2">
      <c r="A27" s="315" t="s">
        <v>149</v>
      </c>
      <c r="B27" s="315"/>
      <c r="C27" s="315"/>
      <c r="D27" s="315"/>
      <c r="E27" s="315"/>
      <c r="F27" s="315"/>
      <c r="G27" s="315"/>
      <c r="H27" s="315"/>
      <c r="I27" s="315"/>
      <c r="J27" s="315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5"/>
      <c r="AH27" s="315"/>
      <c r="AI27" s="315"/>
      <c r="AJ27" s="315"/>
      <c r="AK27" s="315"/>
      <c r="AL27" s="315"/>
      <c r="AM27" s="315"/>
      <c r="AN27" s="315"/>
      <c r="AO27" s="315"/>
      <c r="AP27" s="315"/>
      <c r="AQ27" s="315"/>
      <c r="AR27" s="315"/>
      <c r="AS27" s="315"/>
      <c r="AT27" s="315"/>
      <c r="AU27" s="315"/>
      <c r="AV27" s="315"/>
      <c r="AW27" s="315"/>
      <c r="AX27" s="315"/>
      <c r="AY27" s="315"/>
      <c r="AZ27" s="315"/>
      <c r="BA27" s="315"/>
      <c r="BB27" s="315"/>
      <c r="BC27" s="315"/>
      <c r="BD27" s="315"/>
      <c r="BE27" s="315"/>
      <c r="BF27" s="315"/>
      <c r="BG27" s="315"/>
      <c r="BH27" s="315"/>
      <c r="BI27" s="315"/>
      <c r="BJ27" s="315"/>
      <c r="BK27" s="315"/>
      <c r="BL27" s="315"/>
      <c r="BM27" s="315"/>
      <c r="BN27" s="315"/>
      <c r="BO27" s="315"/>
      <c r="BP27" s="315"/>
      <c r="BQ27" s="315"/>
      <c r="BR27" s="315"/>
      <c r="BS27" s="315"/>
      <c r="BT27" s="315"/>
      <c r="BU27" s="315"/>
      <c r="BV27" s="315"/>
      <c r="BW27" s="315"/>
      <c r="BX27" s="315"/>
      <c r="BY27" s="315"/>
      <c r="BZ27" s="315"/>
      <c r="CA27" s="315"/>
      <c r="CB27" s="315"/>
      <c r="CC27" s="315"/>
      <c r="CD27" s="315"/>
      <c r="CE27" s="315"/>
      <c r="CF27" s="315"/>
      <c r="CG27" s="315"/>
      <c r="CH27" s="315"/>
      <c r="CI27" s="315"/>
      <c r="CJ27" s="315"/>
      <c r="CK27" s="315"/>
      <c r="CL27" s="315"/>
      <c r="CM27" s="315"/>
      <c r="CN27" s="315"/>
      <c r="CO27" s="315"/>
      <c r="CP27" s="315"/>
      <c r="CQ27" s="315"/>
      <c r="CR27" s="315"/>
      <c r="CS27" s="315"/>
      <c r="CT27" s="315"/>
      <c r="CU27" s="315"/>
      <c r="CV27" s="315"/>
      <c r="CW27" s="315"/>
      <c r="CX27" s="315"/>
      <c r="CY27" s="315"/>
      <c r="CZ27" s="315"/>
      <c r="DA27" s="315"/>
      <c r="DB27" s="315"/>
      <c r="DC27" s="315"/>
      <c r="DD27" s="315"/>
    </row>
    <row r="28" spans="1:108" s="9" customFormat="1" ht="15" customHeight="1" x14ac:dyDescent="0.2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</row>
    <row r="29" spans="1:108" ht="37.5" customHeight="1" x14ac:dyDescent="0.2">
      <c r="A29" s="313" t="s">
        <v>219</v>
      </c>
      <c r="B29" s="313"/>
      <c r="C29" s="313"/>
      <c r="D29" s="313"/>
      <c r="E29" s="313"/>
      <c r="F29" s="313"/>
      <c r="G29" s="313"/>
      <c r="H29" s="313"/>
      <c r="I29" s="313"/>
      <c r="J29" s="313"/>
      <c r="K29" s="313"/>
      <c r="L29" s="313"/>
      <c r="M29" s="313"/>
      <c r="N29" s="313"/>
      <c r="O29" s="313"/>
      <c r="P29" s="313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3"/>
      <c r="AQ29" s="313"/>
      <c r="AR29" s="313"/>
      <c r="AS29" s="313"/>
      <c r="AT29" s="313"/>
      <c r="AU29" s="313"/>
      <c r="AV29" s="313"/>
      <c r="AW29" s="313"/>
      <c r="AX29" s="313"/>
      <c r="AY29" s="313"/>
      <c r="AZ29" s="313"/>
      <c r="BA29" s="313"/>
      <c r="BB29" s="313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  <c r="CX29" s="313"/>
      <c r="CY29" s="313"/>
      <c r="CZ29" s="313"/>
      <c r="DA29" s="313"/>
      <c r="DB29" s="313"/>
      <c r="DC29" s="313"/>
      <c r="DD29" s="313"/>
    </row>
    <row r="30" spans="1:108" ht="6.75" customHeight="1" x14ac:dyDescent="0.2">
      <c r="A30" s="311"/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  <c r="X30" s="311"/>
      <c r="Y30" s="311"/>
      <c r="Z30" s="311"/>
      <c r="AA30" s="311"/>
      <c r="AB30" s="311"/>
      <c r="AC30" s="311"/>
      <c r="AD30" s="311"/>
      <c r="AE30" s="311"/>
      <c r="AF30" s="311"/>
      <c r="AG30" s="311"/>
      <c r="AH30" s="311"/>
      <c r="AI30" s="311"/>
      <c r="AJ30" s="311"/>
      <c r="AK30" s="311"/>
      <c r="AL30" s="311"/>
      <c r="AM30" s="311"/>
      <c r="AN30" s="311"/>
      <c r="AO30" s="311"/>
      <c r="AP30" s="311"/>
      <c r="AQ30" s="311"/>
      <c r="AR30" s="311"/>
      <c r="AS30" s="311"/>
      <c r="AT30" s="311"/>
      <c r="AU30" s="311"/>
      <c r="AV30" s="311"/>
      <c r="AW30" s="311"/>
      <c r="AX30" s="311"/>
      <c r="AY30" s="311"/>
      <c r="AZ30" s="311"/>
      <c r="BA30" s="311"/>
      <c r="BB30" s="311"/>
      <c r="BC30" s="311"/>
      <c r="BD30" s="311"/>
      <c r="BE30" s="311"/>
      <c r="BF30" s="311"/>
      <c r="BG30" s="311"/>
      <c r="BH30" s="311"/>
      <c r="BI30" s="311"/>
      <c r="BJ30" s="311"/>
      <c r="BK30" s="311"/>
      <c r="BL30" s="311"/>
      <c r="BM30" s="311"/>
      <c r="BN30" s="311"/>
      <c r="BO30" s="311"/>
      <c r="BP30" s="311"/>
      <c r="BQ30" s="311"/>
      <c r="BR30" s="311"/>
      <c r="BS30" s="311"/>
      <c r="BT30" s="311"/>
      <c r="BU30" s="311"/>
      <c r="BV30" s="311"/>
      <c r="BW30" s="311"/>
      <c r="BX30" s="311"/>
      <c r="BY30" s="311"/>
      <c r="BZ30" s="311"/>
      <c r="CA30" s="311"/>
      <c r="CB30" s="311"/>
      <c r="CC30" s="311"/>
      <c r="CD30" s="311"/>
      <c r="CE30" s="311"/>
      <c r="CF30" s="311"/>
      <c r="CG30" s="311"/>
      <c r="CH30" s="311"/>
      <c r="CI30" s="311"/>
      <c r="CJ30" s="311"/>
      <c r="CK30" s="311"/>
      <c r="CL30" s="311"/>
      <c r="CM30" s="311"/>
      <c r="CN30" s="311"/>
      <c r="CO30" s="311"/>
      <c r="CP30" s="311"/>
      <c r="CQ30" s="311"/>
      <c r="CR30" s="311"/>
      <c r="CS30" s="311"/>
      <c r="CT30" s="311"/>
      <c r="CU30" s="311"/>
      <c r="CV30" s="311"/>
      <c r="CW30" s="311"/>
      <c r="CX30" s="311"/>
      <c r="CY30" s="311"/>
      <c r="CZ30" s="311"/>
      <c r="DA30" s="311"/>
      <c r="DB30" s="311"/>
      <c r="DC30" s="311"/>
      <c r="DD30" s="311"/>
    </row>
    <row r="31" spans="1:108" x14ac:dyDescent="0.2">
      <c r="A31" s="312" t="s">
        <v>532</v>
      </c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</row>
    <row r="32" spans="1:108" s="66" customFormat="1" x14ac:dyDescent="0.2">
      <c r="A32" s="311" t="s">
        <v>533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311"/>
      <c r="AF32" s="311"/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11"/>
      <c r="AW32" s="311"/>
      <c r="AX32" s="311"/>
      <c r="AY32" s="311"/>
      <c r="AZ32" s="311"/>
      <c r="BA32" s="311"/>
      <c r="BB32" s="311"/>
      <c r="BC32" s="311"/>
      <c r="BD32" s="311"/>
      <c r="BE32" s="311"/>
      <c r="BF32" s="311"/>
      <c r="BG32" s="311"/>
      <c r="BH32" s="311"/>
      <c r="BI32" s="311"/>
      <c r="BJ32" s="311"/>
      <c r="BK32" s="311"/>
      <c r="BL32" s="311"/>
      <c r="BM32" s="311"/>
      <c r="BN32" s="311"/>
      <c r="BO32" s="311"/>
      <c r="BP32" s="311"/>
      <c r="BQ32" s="311"/>
      <c r="BR32" s="311"/>
      <c r="BS32" s="311"/>
      <c r="BT32" s="311"/>
      <c r="BU32" s="311"/>
      <c r="BV32" s="311"/>
      <c r="BW32" s="311"/>
      <c r="BX32" s="311"/>
      <c r="BY32" s="311"/>
      <c r="BZ32" s="311"/>
      <c r="CA32" s="311"/>
      <c r="CB32" s="311"/>
      <c r="CC32" s="311"/>
      <c r="CD32" s="311"/>
      <c r="CE32" s="311"/>
      <c r="CF32" s="311"/>
      <c r="CG32" s="311"/>
      <c r="CH32" s="311"/>
      <c r="CI32" s="311"/>
      <c r="CJ32" s="311"/>
      <c r="CK32" s="311"/>
      <c r="CL32" s="311"/>
      <c r="CM32" s="311"/>
      <c r="CN32" s="311"/>
      <c r="CO32" s="311"/>
      <c r="CP32" s="311"/>
      <c r="CQ32" s="311"/>
      <c r="CR32" s="311"/>
      <c r="CS32" s="311"/>
      <c r="CT32" s="311"/>
      <c r="CU32" s="311"/>
      <c r="CV32" s="311"/>
      <c r="CW32" s="311"/>
      <c r="CX32" s="311"/>
      <c r="CY32" s="311"/>
      <c r="CZ32" s="311"/>
      <c r="DA32" s="311"/>
      <c r="DB32" s="311"/>
      <c r="DC32" s="311"/>
      <c r="DD32" s="311"/>
    </row>
    <row r="33" spans="1:108" s="66" customFormat="1" x14ac:dyDescent="0.2">
      <c r="A33" s="311" t="s">
        <v>534</v>
      </c>
      <c r="B33" s="311"/>
      <c r="C33" s="311"/>
      <c r="D33" s="311"/>
      <c r="E33" s="311"/>
      <c r="F33" s="311"/>
      <c r="G33" s="311"/>
      <c r="H33" s="311"/>
      <c r="I33" s="311"/>
      <c r="J33" s="311"/>
      <c r="K33" s="311"/>
      <c r="L33" s="311"/>
      <c r="M33" s="311"/>
      <c r="N33" s="311"/>
      <c r="O33" s="311"/>
      <c r="P33" s="311"/>
      <c r="Q33" s="311"/>
      <c r="R33" s="311"/>
      <c r="S33" s="311"/>
      <c r="T33" s="311"/>
      <c r="U33" s="311"/>
      <c r="V33" s="311"/>
      <c r="W33" s="311"/>
      <c r="X33" s="311"/>
      <c r="Y33" s="311"/>
      <c r="Z33" s="311"/>
      <c r="AA33" s="311"/>
      <c r="AB33" s="311"/>
      <c r="AC33" s="311"/>
      <c r="AD33" s="311"/>
      <c r="AE33" s="311"/>
      <c r="AF33" s="311"/>
      <c r="AG33" s="311"/>
      <c r="AH33" s="311"/>
      <c r="AI33" s="311"/>
      <c r="AJ33" s="311"/>
      <c r="AK33" s="311"/>
      <c r="AL33" s="311"/>
      <c r="AM33" s="311"/>
      <c r="AN33" s="311"/>
      <c r="AO33" s="311"/>
      <c r="AP33" s="311"/>
      <c r="AQ33" s="311"/>
      <c r="AR33" s="311"/>
      <c r="AS33" s="311"/>
      <c r="AT33" s="311"/>
      <c r="AU33" s="311"/>
      <c r="AV33" s="311"/>
      <c r="AW33" s="311"/>
      <c r="AX33" s="311"/>
      <c r="AY33" s="311"/>
      <c r="AZ33" s="311"/>
      <c r="BA33" s="311"/>
      <c r="BB33" s="311"/>
      <c r="BC33" s="311"/>
      <c r="BD33" s="311"/>
      <c r="BE33" s="311"/>
      <c r="BF33" s="311"/>
      <c r="BG33" s="311"/>
      <c r="BH33" s="311"/>
      <c r="BI33" s="311"/>
      <c r="BJ33" s="311"/>
      <c r="BK33" s="311"/>
      <c r="BL33" s="311"/>
      <c r="BM33" s="311"/>
      <c r="BN33" s="311"/>
      <c r="BO33" s="311"/>
      <c r="BP33" s="311"/>
      <c r="BQ33" s="311"/>
      <c r="BR33" s="311"/>
      <c r="BS33" s="311"/>
      <c r="BT33" s="311"/>
      <c r="BU33" s="311"/>
      <c r="BV33" s="311"/>
      <c r="BW33" s="311"/>
      <c r="BX33" s="311"/>
      <c r="BY33" s="311"/>
      <c r="BZ33" s="311"/>
      <c r="CA33" s="311"/>
      <c r="CB33" s="311"/>
      <c r="CC33" s="311"/>
      <c r="CD33" s="311"/>
      <c r="CE33" s="311"/>
      <c r="CF33" s="311"/>
      <c r="CG33" s="311"/>
      <c r="CH33" s="311"/>
      <c r="CI33" s="311"/>
      <c r="CJ33" s="311"/>
      <c r="CK33" s="311"/>
      <c r="CL33" s="311"/>
      <c r="CM33" s="311"/>
      <c r="CN33" s="311"/>
      <c r="CO33" s="311"/>
      <c r="CP33" s="311"/>
      <c r="CQ33" s="311"/>
      <c r="CR33" s="311"/>
      <c r="CS33" s="311"/>
      <c r="CT33" s="311"/>
      <c r="CU33" s="311"/>
      <c r="CV33" s="311"/>
      <c r="CW33" s="311"/>
      <c r="CX33" s="311"/>
      <c r="CY33" s="311"/>
      <c r="CZ33" s="311"/>
      <c r="DA33" s="311"/>
      <c r="DB33" s="311"/>
      <c r="DC33" s="311"/>
      <c r="DD33" s="311"/>
    </row>
    <row r="34" spans="1:108" s="66" customFormat="1" x14ac:dyDescent="0.2">
      <c r="A34" s="311" t="s">
        <v>535</v>
      </c>
      <c r="B34" s="311"/>
      <c r="C34" s="311"/>
      <c r="D34" s="311"/>
      <c r="E34" s="311"/>
      <c r="F34" s="311"/>
      <c r="G34" s="311"/>
      <c r="H34" s="311"/>
      <c r="I34" s="311"/>
      <c r="J34" s="311"/>
      <c r="K34" s="311"/>
      <c r="L34" s="311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  <c r="X34" s="311"/>
      <c r="Y34" s="311"/>
      <c r="Z34" s="311"/>
      <c r="AA34" s="311"/>
      <c r="AB34" s="311"/>
      <c r="AC34" s="311"/>
      <c r="AD34" s="311"/>
      <c r="AE34" s="311"/>
      <c r="AF34" s="311"/>
      <c r="AG34" s="311"/>
      <c r="AH34" s="311"/>
      <c r="AI34" s="311"/>
      <c r="AJ34" s="311"/>
      <c r="AK34" s="311"/>
      <c r="AL34" s="311"/>
      <c r="AM34" s="311"/>
      <c r="AN34" s="311"/>
      <c r="AO34" s="311"/>
      <c r="AP34" s="311"/>
      <c r="AQ34" s="311"/>
      <c r="AR34" s="311"/>
      <c r="AS34" s="311"/>
      <c r="AT34" s="311"/>
      <c r="AU34" s="311"/>
      <c r="AV34" s="311"/>
      <c r="AW34" s="311"/>
      <c r="AX34" s="311"/>
      <c r="AY34" s="311"/>
      <c r="AZ34" s="311"/>
      <c r="BA34" s="311"/>
      <c r="BB34" s="311"/>
      <c r="BC34" s="311"/>
      <c r="BD34" s="311"/>
      <c r="BE34" s="311"/>
      <c r="BF34" s="311"/>
      <c r="BG34" s="311"/>
      <c r="BH34" s="311"/>
      <c r="BI34" s="311"/>
      <c r="BJ34" s="311"/>
      <c r="BK34" s="311"/>
      <c r="BL34" s="311"/>
      <c r="BM34" s="311"/>
      <c r="BN34" s="311"/>
      <c r="BO34" s="311"/>
      <c r="BP34" s="311"/>
      <c r="BQ34" s="311"/>
      <c r="BR34" s="311"/>
      <c r="BS34" s="311"/>
      <c r="BT34" s="311"/>
      <c r="BU34" s="311"/>
      <c r="BV34" s="311"/>
      <c r="BW34" s="311"/>
      <c r="BX34" s="311"/>
      <c r="BY34" s="311"/>
      <c r="BZ34" s="311"/>
      <c r="CA34" s="311"/>
      <c r="CB34" s="311"/>
      <c r="CC34" s="311"/>
      <c r="CD34" s="311"/>
      <c r="CE34" s="311"/>
      <c r="CF34" s="311"/>
      <c r="CG34" s="311"/>
      <c r="CH34" s="311"/>
      <c r="CI34" s="311"/>
      <c r="CJ34" s="311"/>
      <c r="CK34" s="311"/>
      <c r="CL34" s="311"/>
      <c r="CM34" s="311"/>
      <c r="CN34" s="311"/>
      <c r="CO34" s="311"/>
      <c r="CP34" s="311"/>
      <c r="CQ34" s="311"/>
      <c r="CR34" s="311"/>
      <c r="CS34" s="311"/>
      <c r="CT34" s="311"/>
      <c r="CU34" s="311"/>
      <c r="CV34" s="311"/>
      <c r="CW34" s="311"/>
      <c r="CX34" s="311"/>
      <c r="CY34" s="311"/>
      <c r="CZ34" s="311"/>
      <c r="DA34" s="311"/>
      <c r="DB34" s="311"/>
      <c r="DC34" s="311"/>
      <c r="DD34" s="311"/>
    </row>
    <row r="35" spans="1:108" x14ac:dyDescent="0.2">
      <c r="A35" s="311" t="s">
        <v>536</v>
      </c>
      <c r="B35" s="311"/>
      <c r="C35" s="311"/>
      <c r="D35" s="311"/>
      <c r="E35" s="311"/>
      <c r="F35" s="311"/>
      <c r="G35" s="311"/>
      <c r="H35" s="311"/>
      <c r="I35" s="311"/>
      <c r="J35" s="311"/>
      <c r="K35" s="311"/>
      <c r="L35" s="311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1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1"/>
      <c r="AX35" s="311"/>
      <c r="AY35" s="311"/>
      <c r="AZ35" s="311"/>
      <c r="BA35" s="311"/>
      <c r="BB35" s="311"/>
      <c r="BC35" s="311"/>
      <c r="BD35" s="311"/>
      <c r="BE35" s="311"/>
      <c r="BF35" s="311"/>
      <c r="BG35" s="311"/>
      <c r="BH35" s="311"/>
      <c r="BI35" s="311"/>
      <c r="BJ35" s="311"/>
      <c r="BK35" s="311"/>
      <c r="BL35" s="311"/>
      <c r="BM35" s="311"/>
      <c r="BN35" s="311"/>
      <c r="BO35" s="311"/>
      <c r="BP35" s="311"/>
      <c r="BQ35" s="311"/>
      <c r="BR35" s="311"/>
      <c r="BS35" s="311"/>
      <c r="BT35" s="311"/>
      <c r="BU35" s="311"/>
      <c r="BV35" s="311"/>
      <c r="BW35" s="311"/>
      <c r="BX35" s="311"/>
      <c r="BY35" s="311"/>
      <c r="BZ35" s="311"/>
      <c r="CA35" s="311"/>
      <c r="CB35" s="311"/>
      <c r="CC35" s="311"/>
      <c r="CD35" s="311"/>
      <c r="CE35" s="311"/>
      <c r="CF35" s="311"/>
      <c r="CG35" s="311"/>
      <c r="CH35" s="311"/>
      <c r="CI35" s="311"/>
      <c r="CJ35" s="311"/>
      <c r="CK35" s="311"/>
      <c r="CL35" s="311"/>
      <c r="CM35" s="311"/>
      <c r="CN35" s="311"/>
      <c r="CO35" s="311"/>
      <c r="CP35" s="311"/>
      <c r="CQ35" s="311"/>
      <c r="CR35" s="311"/>
      <c r="CS35" s="311"/>
      <c r="CT35" s="311"/>
      <c r="CU35" s="311"/>
      <c r="CV35" s="311"/>
      <c r="CW35" s="311"/>
      <c r="CX35" s="311"/>
      <c r="CY35" s="311"/>
      <c r="CZ35" s="311"/>
      <c r="DA35" s="311"/>
      <c r="DB35" s="311"/>
      <c r="DC35" s="311"/>
      <c r="DD35" s="311"/>
    </row>
    <row r="36" spans="1:108" s="66" customFormat="1" x14ac:dyDescent="0.2">
      <c r="A36" s="311" t="s">
        <v>537</v>
      </c>
      <c r="B36" s="311"/>
      <c r="C36" s="311"/>
      <c r="D36" s="311"/>
      <c r="E36" s="311"/>
      <c r="F36" s="311"/>
      <c r="G36" s="311"/>
      <c r="H36" s="311"/>
      <c r="I36" s="311"/>
      <c r="J36" s="311"/>
      <c r="K36" s="311"/>
      <c r="L36" s="311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  <c r="X36" s="311"/>
      <c r="Y36" s="311"/>
      <c r="Z36" s="311"/>
      <c r="AA36" s="311"/>
      <c r="AB36" s="311"/>
      <c r="AC36" s="311"/>
      <c r="AD36" s="311"/>
      <c r="AE36" s="311"/>
      <c r="AF36" s="311"/>
      <c r="AG36" s="311"/>
      <c r="AH36" s="311"/>
      <c r="AI36" s="311"/>
      <c r="AJ36" s="311"/>
      <c r="AK36" s="311"/>
      <c r="AL36" s="311"/>
      <c r="AM36" s="311"/>
      <c r="AN36" s="311"/>
      <c r="AO36" s="311"/>
      <c r="AP36" s="311"/>
      <c r="AQ36" s="311"/>
      <c r="AR36" s="311"/>
      <c r="AS36" s="311"/>
      <c r="AT36" s="311"/>
      <c r="AU36" s="311"/>
      <c r="AV36" s="311"/>
      <c r="AW36" s="311"/>
      <c r="AX36" s="311"/>
      <c r="AY36" s="311"/>
      <c r="AZ36" s="311"/>
      <c r="BA36" s="311"/>
      <c r="BB36" s="311"/>
      <c r="BC36" s="311"/>
      <c r="BD36" s="311"/>
      <c r="BE36" s="311"/>
      <c r="BF36" s="311"/>
      <c r="BG36" s="311"/>
      <c r="BH36" s="311"/>
      <c r="BI36" s="311"/>
      <c r="BJ36" s="311"/>
      <c r="BK36" s="311"/>
      <c r="BL36" s="311"/>
      <c r="BM36" s="311"/>
      <c r="BN36" s="311"/>
      <c r="BO36" s="311"/>
      <c r="BP36" s="311"/>
      <c r="BQ36" s="311"/>
      <c r="BR36" s="311"/>
      <c r="BS36" s="311"/>
      <c r="BT36" s="311"/>
      <c r="BU36" s="311"/>
      <c r="BV36" s="311"/>
      <c r="BW36" s="311"/>
      <c r="BX36" s="311"/>
      <c r="BY36" s="311"/>
      <c r="BZ36" s="311"/>
      <c r="CA36" s="311"/>
      <c r="CB36" s="311"/>
      <c r="CC36" s="311"/>
      <c r="CD36" s="311"/>
      <c r="CE36" s="311"/>
      <c r="CF36" s="311"/>
      <c r="CG36" s="311"/>
      <c r="CH36" s="311"/>
      <c r="CI36" s="311"/>
      <c r="CJ36" s="311"/>
      <c r="CK36" s="311"/>
      <c r="CL36" s="311"/>
      <c r="CM36" s="311"/>
      <c r="CN36" s="311"/>
      <c r="CO36" s="311"/>
      <c r="CP36" s="311"/>
      <c r="CQ36" s="311"/>
      <c r="CR36" s="311"/>
      <c r="CS36" s="311"/>
      <c r="CT36" s="311"/>
      <c r="CU36" s="311"/>
      <c r="CV36" s="311"/>
      <c r="CW36" s="311"/>
      <c r="CX36" s="311"/>
      <c r="CY36" s="311"/>
      <c r="CZ36" s="311"/>
      <c r="DA36" s="311"/>
      <c r="DB36" s="311"/>
      <c r="DC36" s="311"/>
      <c r="DD36" s="311"/>
    </row>
    <row r="37" spans="1:108" s="66" customFormat="1" x14ac:dyDescent="0.2">
      <c r="A37" s="312" t="s">
        <v>538</v>
      </c>
      <c r="B37" s="312"/>
      <c r="C37" s="312"/>
      <c r="D37" s="312"/>
      <c r="E37" s="312"/>
      <c r="F37" s="312"/>
      <c r="G37" s="312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12"/>
      <c r="AC37" s="312"/>
      <c r="AD37" s="312"/>
      <c r="AE37" s="312"/>
      <c r="AF37" s="312"/>
      <c r="AG37" s="312"/>
      <c r="AH37" s="312"/>
      <c r="AI37" s="312"/>
      <c r="AJ37" s="312"/>
      <c r="AK37" s="312"/>
      <c r="AL37" s="312"/>
      <c r="AM37" s="312"/>
      <c r="AN37" s="312"/>
      <c r="AO37" s="312"/>
      <c r="AP37" s="312"/>
      <c r="AQ37" s="312"/>
      <c r="AR37" s="312"/>
      <c r="AS37" s="312"/>
      <c r="AT37" s="312"/>
      <c r="AU37" s="312"/>
      <c r="AV37" s="312"/>
      <c r="AW37" s="312"/>
      <c r="AX37" s="312"/>
      <c r="AY37" s="312"/>
      <c r="AZ37" s="312"/>
      <c r="BA37" s="312"/>
      <c r="BB37" s="312"/>
      <c r="BC37" s="312"/>
      <c r="BD37" s="312"/>
      <c r="BE37" s="312"/>
      <c r="BF37" s="312"/>
      <c r="BG37" s="312"/>
      <c r="BH37" s="312"/>
      <c r="BI37" s="312"/>
      <c r="BJ37" s="312"/>
      <c r="BK37" s="312"/>
      <c r="BL37" s="312"/>
      <c r="BM37" s="312"/>
      <c r="BN37" s="312"/>
      <c r="BO37" s="312"/>
      <c r="BP37" s="312"/>
      <c r="BQ37" s="312"/>
      <c r="BR37" s="312"/>
      <c r="BS37" s="312"/>
      <c r="BT37" s="312"/>
      <c r="BU37" s="312"/>
      <c r="BV37" s="312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</row>
    <row r="38" spans="1:108" s="66" customFormat="1" ht="15" customHeight="1" x14ac:dyDescent="0.2">
      <c r="A38" s="311" t="s">
        <v>539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1"/>
      <c r="L38" s="311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11"/>
      <c r="AC38" s="311"/>
      <c r="AD38" s="311"/>
      <c r="AE38" s="311"/>
      <c r="AF38" s="311"/>
      <c r="AG38" s="311"/>
      <c r="AH38" s="311"/>
      <c r="AI38" s="311"/>
      <c r="AJ38" s="311"/>
      <c r="AK38" s="311"/>
      <c r="AL38" s="311"/>
      <c r="AM38" s="311"/>
      <c r="AN38" s="311"/>
      <c r="AO38" s="311"/>
      <c r="AP38" s="311"/>
      <c r="AQ38" s="311"/>
      <c r="AR38" s="311"/>
      <c r="AS38" s="311"/>
      <c r="AT38" s="311"/>
      <c r="AU38" s="311"/>
      <c r="AV38" s="311"/>
      <c r="AW38" s="311"/>
      <c r="AX38" s="311"/>
      <c r="AY38" s="311"/>
      <c r="AZ38" s="311"/>
      <c r="BA38" s="311"/>
      <c r="BB38" s="311"/>
      <c r="BC38" s="311"/>
      <c r="BD38" s="311"/>
      <c r="BE38" s="311"/>
      <c r="BF38" s="311"/>
      <c r="BG38" s="311"/>
      <c r="BH38" s="311"/>
      <c r="BI38" s="311"/>
      <c r="BJ38" s="311"/>
      <c r="BK38" s="311"/>
      <c r="BL38" s="311"/>
      <c r="BM38" s="311"/>
      <c r="BN38" s="311"/>
      <c r="BO38" s="311"/>
      <c r="BP38" s="311"/>
      <c r="BQ38" s="311"/>
      <c r="BR38" s="311"/>
      <c r="BS38" s="311"/>
      <c r="BT38" s="311"/>
      <c r="BU38" s="311"/>
      <c r="BV38" s="311"/>
      <c r="BW38" s="311"/>
      <c r="BX38" s="311"/>
      <c r="BY38" s="311"/>
      <c r="BZ38" s="311"/>
      <c r="CA38" s="311"/>
      <c r="CB38" s="311"/>
      <c r="CC38" s="311"/>
      <c r="CD38" s="311"/>
      <c r="CE38" s="311"/>
      <c r="CF38" s="311"/>
      <c r="CG38" s="311"/>
      <c r="CH38" s="311"/>
      <c r="CI38" s="311"/>
      <c r="CJ38" s="311"/>
      <c r="CK38" s="311"/>
      <c r="CL38" s="311"/>
      <c r="CM38" s="311"/>
      <c r="CN38" s="311"/>
      <c r="CO38" s="311"/>
      <c r="CP38" s="311"/>
      <c r="CQ38" s="311"/>
      <c r="CR38" s="311"/>
      <c r="CS38" s="311"/>
      <c r="CT38" s="311"/>
      <c r="CU38" s="311"/>
      <c r="CV38" s="311"/>
      <c r="CW38" s="311"/>
      <c r="CX38" s="311"/>
      <c r="CY38" s="311"/>
      <c r="CZ38" s="311"/>
      <c r="DA38" s="311"/>
      <c r="DB38" s="311"/>
      <c r="DC38" s="311"/>
      <c r="DD38" s="311"/>
    </row>
    <row r="39" spans="1:108" s="66" customFormat="1" ht="15" customHeight="1" x14ac:dyDescent="0.2">
      <c r="A39" s="311" t="s">
        <v>540</v>
      </c>
      <c r="B39" s="311"/>
      <c r="C39" s="311"/>
      <c r="D39" s="311"/>
      <c r="E39" s="311"/>
      <c r="F39" s="311"/>
      <c r="G39" s="311"/>
      <c r="H39" s="311"/>
      <c r="I39" s="311"/>
      <c r="J39" s="311"/>
      <c r="K39" s="311"/>
      <c r="L39" s="311"/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  <c r="X39" s="311"/>
      <c r="Y39" s="311"/>
      <c r="Z39" s="311"/>
      <c r="AA39" s="311"/>
      <c r="AB39" s="311"/>
      <c r="AC39" s="311"/>
      <c r="AD39" s="311"/>
      <c r="AE39" s="311"/>
      <c r="AF39" s="311"/>
      <c r="AG39" s="311"/>
      <c r="AH39" s="311"/>
      <c r="AI39" s="311"/>
      <c r="AJ39" s="311"/>
      <c r="AK39" s="311"/>
      <c r="AL39" s="311"/>
      <c r="AM39" s="311"/>
      <c r="AN39" s="311"/>
      <c r="AO39" s="311"/>
      <c r="AP39" s="311"/>
      <c r="AQ39" s="311"/>
      <c r="AR39" s="311"/>
      <c r="AS39" s="311"/>
      <c r="AT39" s="311"/>
      <c r="AU39" s="311"/>
      <c r="AV39" s="311"/>
      <c r="AW39" s="311"/>
      <c r="AX39" s="311"/>
      <c r="AY39" s="311"/>
      <c r="AZ39" s="311"/>
      <c r="BA39" s="311"/>
      <c r="BB39" s="311"/>
      <c r="BC39" s="311"/>
      <c r="BD39" s="311"/>
      <c r="BE39" s="311"/>
      <c r="BF39" s="311"/>
      <c r="BG39" s="311"/>
      <c r="BH39" s="311"/>
      <c r="BI39" s="311"/>
      <c r="BJ39" s="311"/>
      <c r="BK39" s="311"/>
      <c r="BL39" s="311"/>
      <c r="BM39" s="311"/>
      <c r="BN39" s="311"/>
      <c r="BO39" s="311"/>
      <c r="BP39" s="311"/>
      <c r="BQ39" s="311"/>
      <c r="BR39" s="311"/>
      <c r="BS39" s="311"/>
      <c r="BT39" s="311"/>
      <c r="BU39" s="311"/>
      <c r="BV39" s="311"/>
      <c r="BW39" s="311"/>
      <c r="BX39" s="311"/>
      <c r="BY39" s="311"/>
      <c r="BZ39" s="311"/>
      <c r="CA39" s="311"/>
      <c r="CB39" s="311"/>
      <c r="CC39" s="311"/>
      <c r="CD39" s="311"/>
      <c r="CE39" s="311"/>
      <c r="CF39" s="311"/>
      <c r="CG39" s="311"/>
      <c r="CH39" s="311"/>
      <c r="CI39" s="311"/>
      <c r="CJ39" s="311"/>
      <c r="CK39" s="311"/>
      <c r="CL39" s="311"/>
      <c r="CM39" s="311"/>
      <c r="CN39" s="311"/>
      <c r="CO39" s="311"/>
      <c r="CP39" s="311"/>
      <c r="CQ39" s="311"/>
      <c r="CR39" s="311"/>
      <c r="CS39" s="311"/>
      <c r="CT39" s="311"/>
      <c r="CU39" s="311"/>
      <c r="CV39" s="311"/>
      <c r="CW39" s="311"/>
      <c r="CX39" s="311"/>
      <c r="CY39" s="311"/>
      <c r="CZ39" s="311"/>
      <c r="DA39" s="311"/>
      <c r="DB39" s="311"/>
      <c r="DC39" s="311"/>
      <c r="DD39" s="311"/>
    </row>
    <row r="40" spans="1:108" s="66" customFormat="1" x14ac:dyDescent="0.2">
      <c r="A40" s="311" t="s">
        <v>541</v>
      </c>
      <c r="B40" s="311"/>
      <c r="C40" s="311"/>
      <c r="D40" s="311"/>
      <c r="E40" s="311"/>
      <c r="F40" s="311"/>
      <c r="G40" s="311"/>
      <c r="H40" s="311"/>
      <c r="I40" s="311"/>
      <c r="J40" s="311"/>
      <c r="K40" s="311"/>
      <c r="L40" s="311"/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  <c r="X40" s="311"/>
      <c r="Y40" s="311"/>
      <c r="Z40" s="311"/>
      <c r="AA40" s="311"/>
      <c r="AB40" s="311"/>
      <c r="AC40" s="311"/>
      <c r="AD40" s="311"/>
      <c r="AE40" s="311"/>
      <c r="AF40" s="311"/>
      <c r="AG40" s="311"/>
      <c r="AH40" s="311"/>
      <c r="AI40" s="311"/>
      <c r="AJ40" s="311"/>
      <c r="AK40" s="311"/>
      <c r="AL40" s="311"/>
      <c r="AM40" s="311"/>
      <c r="AN40" s="311"/>
      <c r="AO40" s="311"/>
      <c r="AP40" s="311"/>
      <c r="AQ40" s="311"/>
      <c r="AR40" s="311"/>
      <c r="AS40" s="311"/>
      <c r="AT40" s="311"/>
      <c r="AU40" s="311"/>
      <c r="AV40" s="311"/>
      <c r="AW40" s="311"/>
      <c r="AX40" s="311"/>
      <c r="AY40" s="311"/>
      <c r="AZ40" s="311"/>
      <c r="BA40" s="311"/>
      <c r="BB40" s="311"/>
      <c r="BC40" s="311"/>
      <c r="BD40" s="311"/>
      <c r="BE40" s="311"/>
      <c r="BF40" s="311"/>
      <c r="BG40" s="311"/>
      <c r="BH40" s="311"/>
      <c r="BI40" s="311"/>
      <c r="BJ40" s="311"/>
      <c r="BK40" s="311"/>
      <c r="BL40" s="311"/>
      <c r="BM40" s="311"/>
      <c r="BN40" s="311"/>
      <c r="BO40" s="311"/>
      <c r="BP40" s="311"/>
      <c r="BQ40" s="311"/>
      <c r="BR40" s="311"/>
      <c r="BS40" s="311"/>
      <c r="BT40" s="311"/>
      <c r="BU40" s="311"/>
      <c r="BV40" s="311"/>
      <c r="BW40" s="311"/>
      <c r="BX40" s="311"/>
      <c r="BY40" s="311"/>
      <c r="BZ40" s="311"/>
      <c r="CA40" s="311"/>
      <c r="CB40" s="311"/>
      <c r="CC40" s="311"/>
      <c r="CD40" s="311"/>
      <c r="CE40" s="311"/>
      <c r="CF40" s="311"/>
      <c r="CG40" s="311"/>
      <c r="CH40" s="311"/>
      <c r="CI40" s="311"/>
      <c r="CJ40" s="311"/>
      <c r="CK40" s="311"/>
      <c r="CL40" s="311"/>
      <c r="CM40" s="311"/>
      <c r="CN40" s="311"/>
      <c r="CO40" s="311"/>
      <c r="CP40" s="311"/>
      <c r="CQ40" s="311"/>
      <c r="CR40" s="311"/>
      <c r="CS40" s="311"/>
      <c r="CT40" s="311"/>
      <c r="CU40" s="311"/>
      <c r="CV40" s="311"/>
      <c r="CW40" s="311"/>
      <c r="CX40" s="311"/>
      <c r="CY40" s="311"/>
      <c r="CZ40" s="311"/>
      <c r="DA40" s="311"/>
      <c r="DB40" s="311"/>
      <c r="DC40" s="311"/>
      <c r="DD40" s="311"/>
    </row>
    <row r="41" spans="1:108" x14ac:dyDescent="0.2">
      <c r="A41" s="311" t="s">
        <v>542</v>
      </c>
      <c r="B41" s="311"/>
      <c r="C41" s="311"/>
      <c r="D41" s="311"/>
      <c r="E41" s="311"/>
      <c r="F41" s="311"/>
      <c r="G41" s="311"/>
      <c r="H41" s="311"/>
      <c r="I41" s="311"/>
      <c r="J41" s="311"/>
      <c r="K41" s="311"/>
      <c r="L41" s="311"/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1"/>
      <c r="AI41" s="311"/>
      <c r="AJ41" s="311"/>
      <c r="AK41" s="311"/>
      <c r="AL41" s="311"/>
      <c r="AM41" s="311"/>
      <c r="AN41" s="311"/>
      <c r="AO41" s="311"/>
      <c r="AP41" s="311"/>
      <c r="AQ41" s="311"/>
      <c r="AR41" s="311"/>
      <c r="AS41" s="311"/>
      <c r="AT41" s="311"/>
      <c r="AU41" s="311"/>
      <c r="AV41" s="311"/>
      <c r="AW41" s="311"/>
      <c r="AX41" s="311"/>
      <c r="AY41" s="311"/>
      <c r="AZ41" s="311"/>
      <c r="BA41" s="311"/>
      <c r="BB41" s="311"/>
      <c r="BC41" s="311"/>
      <c r="BD41" s="311"/>
      <c r="BE41" s="311"/>
      <c r="BF41" s="311"/>
      <c r="BG41" s="311"/>
      <c r="BH41" s="311"/>
      <c r="BI41" s="311"/>
      <c r="BJ41" s="311"/>
      <c r="BK41" s="311"/>
      <c r="BL41" s="311"/>
      <c r="BM41" s="311"/>
      <c r="BN41" s="311"/>
      <c r="BO41" s="311"/>
      <c r="BP41" s="311"/>
      <c r="BQ41" s="311"/>
      <c r="BR41" s="311"/>
      <c r="BS41" s="311"/>
      <c r="BT41" s="311"/>
      <c r="BU41" s="311"/>
      <c r="BV41" s="311"/>
      <c r="BW41" s="311"/>
      <c r="BX41" s="311"/>
      <c r="BY41" s="311"/>
      <c r="BZ41" s="311"/>
      <c r="CA41" s="311"/>
      <c r="CB41" s="311"/>
      <c r="CC41" s="311"/>
      <c r="CD41" s="311"/>
      <c r="CE41" s="311"/>
      <c r="CF41" s="311"/>
      <c r="CG41" s="311"/>
      <c r="CH41" s="311"/>
      <c r="CI41" s="311"/>
      <c r="CJ41" s="311"/>
      <c r="CK41" s="311"/>
      <c r="CL41" s="311"/>
      <c r="CM41" s="311"/>
      <c r="CN41" s="311"/>
      <c r="CO41" s="311"/>
      <c r="CP41" s="311"/>
      <c r="CQ41" s="311"/>
      <c r="CR41" s="311"/>
      <c r="CS41" s="311"/>
      <c r="CT41" s="311"/>
      <c r="CU41" s="311"/>
      <c r="CV41" s="311"/>
      <c r="CW41" s="311"/>
      <c r="CX41" s="311"/>
      <c r="CY41" s="311"/>
      <c r="CZ41" s="311"/>
      <c r="DA41" s="311"/>
      <c r="DB41" s="311"/>
      <c r="DC41" s="311"/>
      <c r="DD41" s="311"/>
    </row>
    <row r="42" spans="1:108" s="66" customFormat="1" ht="20.25" customHeight="1" x14ac:dyDescent="0.2">
      <c r="A42" s="311" t="s">
        <v>543</v>
      </c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1"/>
      <c r="AU42" s="311"/>
      <c r="AV42" s="311"/>
      <c r="AW42" s="311"/>
      <c r="AX42" s="311"/>
      <c r="AY42" s="311"/>
      <c r="AZ42" s="311"/>
      <c r="BA42" s="311"/>
      <c r="BB42" s="311"/>
      <c r="BC42" s="311"/>
      <c r="BD42" s="311"/>
      <c r="BE42" s="311"/>
      <c r="BF42" s="311"/>
      <c r="BG42" s="311"/>
      <c r="BH42" s="311"/>
      <c r="BI42" s="311"/>
      <c r="BJ42" s="311"/>
      <c r="BK42" s="311"/>
      <c r="BL42" s="311"/>
      <c r="BM42" s="311"/>
      <c r="BN42" s="311"/>
      <c r="BO42" s="311"/>
      <c r="BP42" s="311"/>
      <c r="BQ42" s="311"/>
      <c r="BR42" s="311"/>
      <c r="BS42" s="311"/>
      <c r="BT42" s="311"/>
      <c r="BU42" s="311"/>
      <c r="BV42" s="311"/>
      <c r="BW42" s="311"/>
      <c r="BX42" s="311"/>
      <c r="BY42" s="311"/>
      <c r="BZ42" s="311"/>
      <c r="CA42" s="311"/>
      <c r="CB42" s="311"/>
      <c r="CC42" s="311"/>
      <c r="CD42" s="311"/>
      <c r="CE42" s="311"/>
      <c r="CF42" s="311"/>
      <c r="CG42" s="311"/>
      <c r="CH42" s="311"/>
      <c r="CI42" s="311"/>
      <c r="CJ42" s="311"/>
      <c r="CK42" s="311"/>
      <c r="CL42" s="311"/>
      <c r="CM42" s="311"/>
      <c r="CN42" s="311"/>
      <c r="CO42" s="311"/>
      <c r="CP42" s="311"/>
      <c r="CQ42" s="311"/>
      <c r="CR42" s="311"/>
      <c r="CS42" s="311"/>
      <c r="CT42" s="311"/>
      <c r="CU42" s="311"/>
      <c r="CV42" s="311"/>
      <c r="CW42" s="311"/>
      <c r="CX42" s="311"/>
      <c r="CY42" s="311"/>
      <c r="CZ42" s="311"/>
      <c r="DA42" s="311"/>
      <c r="DB42" s="311"/>
      <c r="DC42" s="311"/>
      <c r="DD42" s="311"/>
    </row>
    <row r="43" spans="1:108" s="66" customFormat="1" ht="15" customHeight="1" x14ac:dyDescent="0.2">
      <c r="A43" s="311" t="s">
        <v>544</v>
      </c>
      <c r="B43" s="311"/>
      <c r="C43" s="311"/>
      <c r="D43" s="311"/>
      <c r="E43" s="311"/>
      <c r="F43" s="311"/>
      <c r="G43" s="311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  <c r="X43" s="311"/>
      <c r="Y43" s="311"/>
      <c r="Z43" s="311"/>
      <c r="AA43" s="311"/>
      <c r="AB43" s="311"/>
      <c r="AC43" s="311"/>
      <c r="AD43" s="311"/>
      <c r="AE43" s="311"/>
      <c r="AF43" s="311"/>
      <c r="AG43" s="311"/>
      <c r="AH43" s="311"/>
      <c r="AI43" s="311"/>
      <c r="AJ43" s="311"/>
      <c r="AK43" s="311"/>
      <c r="AL43" s="311"/>
      <c r="AM43" s="311"/>
      <c r="AN43" s="311"/>
      <c r="AO43" s="311"/>
      <c r="AP43" s="311"/>
      <c r="AQ43" s="311"/>
      <c r="AR43" s="311"/>
      <c r="AS43" s="311"/>
      <c r="AT43" s="311"/>
      <c r="AU43" s="311"/>
      <c r="AV43" s="311"/>
      <c r="AW43" s="311"/>
      <c r="AX43" s="311"/>
      <c r="AY43" s="311"/>
      <c r="AZ43" s="311"/>
      <c r="BA43" s="311"/>
      <c r="BB43" s="311"/>
      <c r="BC43" s="311"/>
      <c r="BD43" s="311"/>
      <c r="BE43" s="311"/>
      <c r="BF43" s="311"/>
      <c r="BG43" s="311"/>
      <c r="BH43" s="311"/>
      <c r="BI43" s="311"/>
      <c r="BJ43" s="311"/>
      <c r="BK43" s="311"/>
      <c r="BL43" s="311"/>
      <c r="BM43" s="311"/>
      <c r="BN43" s="311"/>
      <c r="BO43" s="311"/>
      <c r="BP43" s="311"/>
      <c r="BQ43" s="311"/>
      <c r="BR43" s="311"/>
      <c r="BS43" s="311"/>
      <c r="BT43" s="311"/>
      <c r="BU43" s="311"/>
      <c r="BV43" s="311"/>
      <c r="BW43" s="311"/>
      <c r="BX43" s="311"/>
      <c r="BY43" s="311"/>
      <c r="BZ43" s="311"/>
      <c r="CA43" s="311"/>
      <c r="CB43" s="311"/>
      <c r="CC43" s="311"/>
      <c r="CD43" s="311"/>
      <c r="CE43" s="311"/>
      <c r="CF43" s="311"/>
      <c r="CG43" s="311"/>
      <c r="CH43" s="311"/>
      <c r="CI43" s="311"/>
      <c r="CJ43" s="311"/>
      <c r="CK43" s="311"/>
      <c r="CL43" s="311"/>
      <c r="CM43" s="311"/>
      <c r="CN43" s="311"/>
      <c r="CO43" s="311"/>
      <c r="CP43" s="311"/>
      <c r="CQ43" s="311"/>
      <c r="CR43" s="311"/>
      <c r="CS43" s="311"/>
      <c r="CT43" s="311"/>
      <c r="CU43" s="311"/>
      <c r="CV43" s="311"/>
      <c r="CW43" s="311"/>
      <c r="CX43" s="311"/>
      <c r="CY43" s="311"/>
      <c r="CZ43" s="311"/>
      <c r="DA43" s="311"/>
      <c r="DB43" s="311"/>
      <c r="DC43" s="311"/>
      <c r="DD43" s="311"/>
    </row>
    <row r="44" spans="1:108" s="66" customFormat="1" ht="15" customHeight="1" x14ac:dyDescent="0.2">
      <c r="A44" s="311" t="s">
        <v>545</v>
      </c>
      <c r="B44" s="311"/>
      <c r="C44" s="311"/>
      <c r="D44" s="311"/>
      <c r="E44" s="311"/>
      <c r="F44" s="311"/>
      <c r="G44" s="311"/>
      <c r="H44" s="311"/>
      <c r="I44" s="311"/>
      <c r="J44" s="311"/>
      <c r="K44" s="311"/>
      <c r="L44" s="311"/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311"/>
      <c r="AF44" s="311"/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11"/>
      <c r="AW44" s="311"/>
      <c r="AX44" s="311"/>
      <c r="AY44" s="311"/>
      <c r="AZ44" s="311"/>
      <c r="BA44" s="311"/>
      <c r="BB44" s="311"/>
      <c r="BC44" s="311"/>
      <c r="BD44" s="311"/>
      <c r="BE44" s="311"/>
      <c r="BF44" s="311"/>
      <c r="BG44" s="311"/>
      <c r="BH44" s="311"/>
      <c r="BI44" s="311"/>
      <c r="BJ44" s="311"/>
      <c r="BK44" s="311"/>
      <c r="BL44" s="311"/>
      <c r="BM44" s="311"/>
      <c r="BN44" s="311"/>
      <c r="BO44" s="311"/>
      <c r="BP44" s="311"/>
      <c r="BQ44" s="311"/>
      <c r="BR44" s="311"/>
      <c r="BS44" s="311"/>
      <c r="BT44" s="311"/>
      <c r="BU44" s="311"/>
      <c r="BV44" s="311"/>
      <c r="BW44" s="311"/>
      <c r="BX44" s="311"/>
      <c r="BY44" s="311"/>
      <c r="BZ44" s="311"/>
      <c r="CA44" s="311"/>
      <c r="CB44" s="311"/>
      <c r="CC44" s="311"/>
      <c r="CD44" s="311"/>
      <c r="CE44" s="311"/>
      <c r="CF44" s="311"/>
      <c r="CG44" s="311"/>
      <c r="CH44" s="311"/>
      <c r="CI44" s="311"/>
      <c r="CJ44" s="311"/>
      <c r="CK44" s="311"/>
      <c r="CL44" s="311"/>
      <c r="CM44" s="311"/>
      <c r="CN44" s="311"/>
      <c r="CO44" s="311"/>
      <c r="CP44" s="311"/>
      <c r="CQ44" s="311"/>
      <c r="CR44" s="311"/>
      <c r="CS44" s="311"/>
      <c r="CT44" s="311"/>
      <c r="CU44" s="311"/>
      <c r="CV44" s="311"/>
      <c r="CW44" s="311"/>
      <c r="CX44" s="311"/>
      <c r="CY44" s="311"/>
      <c r="CZ44" s="311"/>
      <c r="DA44" s="311"/>
      <c r="DB44" s="311"/>
      <c r="DC44" s="311"/>
      <c r="DD44" s="311"/>
    </row>
    <row r="45" spans="1:108" s="66" customFormat="1" ht="15" customHeight="1" x14ac:dyDescent="0.2">
      <c r="A45" s="311" t="s">
        <v>546</v>
      </c>
      <c r="B45" s="311"/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311"/>
      <c r="AQ45" s="311"/>
      <c r="AR45" s="311"/>
      <c r="AS45" s="311"/>
      <c r="AT45" s="311"/>
      <c r="AU45" s="311"/>
      <c r="AV45" s="311"/>
      <c r="AW45" s="311"/>
      <c r="AX45" s="311"/>
      <c r="AY45" s="311"/>
      <c r="AZ45" s="311"/>
      <c r="BA45" s="311"/>
      <c r="BB45" s="311"/>
      <c r="BC45" s="311"/>
      <c r="BD45" s="311"/>
      <c r="BE45" s="311"/>
      <c r="BF45" s="311"/>
      <c r="BG45" s="311"/>
      <c r="BH45" s="311"/>
      <c r="BI45" s="311"/>
      <c r="BJ45" s="311"/>
      <c r="BK45" s="311"/>
      <c r="BL45" s="311"/>
      <c r="BM45" s="311"/>
      <c r="BN45" s="311"/>
      <c r="BO45" s="311"/>
      <c r="BP45" s="311"/>
      <c r="BQ45" s="311"/>
      <c r="BR45" s="311"/>
      <c r="BS45" s="311"/>
      <c r="BT45" s="311"/>
      <c r="BU45" s="311"/>
      <c r="BV45" s="311"/>
      <c r="BW45" s="311"/>
      <c r="BX45" s="311"/>
      <c r="BY45" s="311"/>
      <c r="BZ45" s="311"/>
      <c r="CA45" s="311"/>
      <c r="CB45" s="311"/>
      <c r="CC45" s="311"/>
      <c r="CD45" s="311"/>
      <c r="CE45" s="311"/>
      <c r="CF45" s="311"/>
      <c r="CG45" s="311"/>
      <c r="CH45" s="311"/>
      <c r="CI45" s="311"/>
      <c r="CJ45" s="311"/>
      <c r="CK45" s="311"/>
      <c r="CL45" s="311"/>
      <c r="CM45" s="311"/>
      <c r="CN45" s="311"/>
      <c r="CO45" s="311"/>
      <c r="CP45" s="311"/>
      <c r="CQ45" s="311"/>
      <c r="CR45" s="311"/>
      <c r="CS45" s="311"/>
      <c r="CT45" s="311"/>
      <c r="CU45" s="311"/>
      <c r="CV45" s="311"/>
      <c r="CW45" s="311"/>
      <c r="CX45" s="311"/>
      <c r="CY45" s="311"/>
      <c r="CZ45" s="311"/>
      <c r="DA45" s="311"/>
      <c r="DB45" s="311"/>
      <c r="DC45" s="311"/>
      <c r="DD45" s="311"/>
    </row>
    <row r="46" spans="1:108" s="66" customFormat="1" ht="15" customHeight="1" x14ac:dyDescent="0.2">
      <c r="A46" s="311" t="s">
        <v>547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  <c r="AG46" s="311"/>
      <c r="AH46" s="311"/>
      <c r="AI46" s="311"/>
      <c r="AJ46" s="311"/>
      <c r="AK46" s="311"/>
      <c r="AL46" s="311"/>
      <c r="AM46" s="311"/>
      <c r="AN46" s="311"/>
      <c r="AO46" s="311"/>
      <c r="AP46" s="311"/>
      <c r="AQ46" s="311"/>
      <c r="AR46" s="311"/>
      <c r="AS46" s="311"/>
      <c r="AT46" s="311"/>
      <c r="AU46" s="311"/>
      <c r="AV46" s="311"/>
      <c r="AW46" s="311"/>
      <c r="AX46" s="311"/>
      <c r="AY46" s="311"/>
      <c r="AZ46" s="311"/>
      <c r="BA46" s="311"/>
      <c r="BB46" s="311"/>
      <c r="BC46" s="311"/>
      <c r="BD46" s="311"/>
      <c r="BE46" s="311"/>
      <c r="BF46" s="311"/>
      <c r="BG46" s="311"/>
      <c r="BH46" s="311"/>
      <c r="BI46" s="311"/>
      <c r="BJ46" s="311"/>
      <c r="BK46" s="311"/>
      <c r="BL46" s="311"/>
      <c r="BM46" s="311"/>
      <c r="BN46" s="311"/>
      <c r="BO46" s="311"/>
      <c r="BP46" s="311"/>
      <c r="BQ46" s="311"/>
      <c r="BR46" s="311"/>
      <c r="BS46" s="311"/>
      <c r="BT46" s="311"/>
      <c r="BU46" s="311"/>
      <c r="BV46" s="311"/>
      <c r="BW46" s="311"/>
      <c r="BX46" s="311"/>
      <c r="BY46" s="311"/>
      <c r="BZ46" s="311"/>
      <c r="CA46" s="311"/>
      <c r="CB46" s="311"/>
      <c r="CC46" s="311"/>
      <c r="CD46" s="311"/>
      <c r="CE46" s="311"/>
      <c r="CF46" s="311"/>
      <c r="CG46" s="311"/>
      <c r="CH46" s="311"/>
      <c r="CI46" s="311"/>
      <c r="CJ46" s="311"/>
      <c r="CK46" s="311"/>
      <c r="CL46" s="311"/>
      <c r="CM46" s="311"/>
      <c r="CN46" s="311"/>
      <c r="CO46" s="311"/>
      <c r="CP46" s="311"/>
      <c r="CQ46" s="311"/>
      <c r="CR46" s="311"/>
      <c r="CS46" s="311"/>
      <c r="CT46" s="311"/>
      <c r="CU46" s="311"/>
      <c r="CV46" s="311"/>
      <c r="CW46" s="311"/>
      <c r="CX46" s="311"/>
      <c r="CY46" s="311"/>
      <c r="CZ46" s="311"/>
      <c r="DA46" s="311"/>
      <c r="DB46" s="311"/>
      <c r="DC46" s="311"/>
      <c r="DD46" s="311"/>
    </row>
    <row r="47" spans="1:108" s="66" customFormat="1" ht="15" customHeight="1" x14ac:dyDescent="0.2">
      <c r="A47" s="311" t="s">
        <v>548</v>
      </c>
      <c r="B47" s="311"/>
      <c r="C47" s="311"/>
      <c r="D47" s="311"/>
      <c r="E47" s="311"/>
      <c r="F47" s="311"/>
      <c r="G47" s="311"/>
      <c r="H47" s="311"/>
      <c r="I47" s="311"/>
      <c r="J47" s="311"/>
      <c r="K47" s="311"/>
      <c r="L47" s="311"/>
      <c r="M47" s="311"/>
      <c r="N47" s="311"/>
      <c r="O47" s="311"/>
      <c r="P47" s="311"/>
      <c r="Q47" s="311"/>
      <c r="R47" s="311"/>
      <c r="S47" s="311"/>
      <c r="T47" s="311"/>
      <c r="U47" s="311"/>
      <c r="V47" s="311"/>
      <c r="W47" s="311"/>
      <c r="X47" s="311"/>
      <c r="Y47" s="311"/>
      <c r="Z47" s="311"/>
      <c r="AA47" s="311"/>
      <c r="AB47" s="311"/>
      <c r="AC47" s="311"/>
      <c r="AD47" s="311"/>
      <c r="AE47" s="311"/>
      <c r="AF47" s="311"/>
      <c r="AG47" s="311"/>
      <c r="AH47" s="311"/>
      <c r="AI47" s="311"/>
      <c r="AJ47" s="311"/>
      <c r="AK47" s="311"/>
      <c r="AL47" s="311"/>
      <c r="AM47" s="311"/>
      <c r="AN47" s="311"/>
      <c r="AO47" s="311"/>
      <c r="AP47" s="311"/>
      <c r="AQ47" s="311"/>
      <c r="AR47" s="311"/>
      <c r="AS47" s="311"/>
      <c r="AT47" s="311"/>
      <c r="AU47" s="311"/>
      <c r="AV47" s="311"/>
      <c r="AW47" s="311"/>
      <c r="AX47" s="311"/>
      <c r="AY47" s="311"/>
      <c r="AZ47" s="311"/>
      <c r="BA47" s="311"/>
      <c r="BB47" s="311"/>
      <c r="BC47" s="311"/>
      <c r="BD47" s="311"/>
      <c r="BE47" s="311"/>
      <c r="BF47" s="311"/>
      <c r="BG47" s="311"/>
      <c r="BH47" s="311"/>
      <c r="BI47" s="311"/>
      <c r="BJ47" s="311"/>
      <c r="BK47" s="311"/>
      <c r="BL47" s="311"/>
      <c r="BM47" s="311"/>
      <c r="BN47" s="311"/>
      <c r="BO47" s="311"/>
      <c r="BP47" s="311"/>
      <c r="BQ47" s="311"/>
      <c r="BR47" s="311"/>
      <c r="BS47" s="311"/>
      <c r="BT47" s="311"/>
      <c r="BU47" s="311"/>
      <c r="BV47" s="311"/>
      <c r="BW47" s="311"/>
      <c r="BX47" s="311"/>
      <c r="BY47" s="311"/>
      <c r="BZ47" s="311"/>
      <c r="CA47" s="311"/>
      <c r="CB47" s="311"/>
      <c r="CC47" s="311"/>
      <c r="CD47" s="311"/>
      <c r="CE47" s="311"/>
      <c r="CF47" s="311"/>
      <c r="CG47" s="311"/>
      <c r="CH47" s="311"/>
      <c r="CI47" s="311"/>
      <c r="CJ47" s="311"/>
      <c r="CK47" s="311"/>
      <c r="CL47" s="311"/>
      <c r="CM47" s="311"/>
      <c r="CN47" s="311"/>
      <c r="CO47" s="311"/>
      <c r="CP47" s="311"/>
      <c r="CQ47" s="311"/>
      <c r="CR47" s="311"/>
      <c r="CS47" s="311"/>
      <c r="CT47" s="311"/>
      <c r="CU47" s="311"/>
      <c r="CV47" s="311"/>
      <c r="CW47" s="311"/>
      <c r="CX47" s="311"/>
      <c r="CY47" s="311"/>
      <c r="CZ47" s="311"/>
      <c r="DA47" s="311"/>
      <c r="DB47" s="311"/>
      <c r="DC47" s="311"/>
      <c r="DD47" s="311"/>
    </row>
    <row r="48" spans="1:108" s="66" customFormat="1" ht="15" customHeight="1" x14ac:dyDescent="0.2">
      <c r="A48" s="311" t="s">
        <v>549</v>
      </c>
      <c r="B48" s="311"/>
      <c r="C48" s="311"/>
      <c r="D48" s="311"/>
      <c r="E48" s="311"/>
      <c r="F48" s="311"/>
      <c r="G48" s="311"/>
      <c r="H48" s="311"/>
      <c r="I48" s="311"/>
      <c r="J48" s="311"/>
      <c r="K48" s="311"/>
      <c r="L48" s="311"/>
      <c r="M48" s="311"/>
      <c r="N48" s="311"/>
      <c r="O48" s="311"/>
      <c r="P48" s="311"/>
      <c r="Q48" s="311"/>
      <c r="R48" s="311"/>
      <c r="S48" s="311"/>
      <c r="T48" s="311"/>
      <c r="U48" s="311"/>
      <c r="V48" s="311"/>
      <c r="W48" s="311"/>
      <c r="X48" s="311"/>
      <c r="Y48" s="311"/>
      <c r="Z48" s="311"/>
      <c r="AA48" s="311"/>
      <c r="AB48" s="311"/>
      <c r="AC48" s="311"/>
      <c r="AD48" s="311"/>
      <c r="AE48" s="311"/>
      <c r="AF48" s="311"/>
      <c r="AG48" s="311"/>
      <c r="AH48" s="311"/>
      <c r="AI48" s="311"/>
      <c r="AJ48" s="311"/>
      <c r="AK48" s="311"/>
      <c r="AL48" s="311"/>
      <c r="AM48" s="311"/>
      <c r="AN48" s="311"/>
      <c r="AO48" s="311"/>
      <c r="AP48" s="311"/>
      <c r="AQ48" s="311"/>
      <c r="AR48" s="311"/>
      <c r="AS48" s="311"/>
      <c r="AT48" s="311"/>
      <c r="AU48" s="311"/>
      <c r="AV48" s="311"/>
      <c r="AW48" s="311"/>
      <c r="AX48" s="311"/>
      <c r="AY48" s="311"/>
      <c r="AZ48" s="311"/>
      <c r="BA48" s="311"/>
      <c r="BB48" s="311"/>
      <c r="BC48" s="311"/>
      <c r="BD48" s="311"/>
      <c r="BE48" s="311"/>
      <c r="BF48" s="311"/>
      <c r="BG48" s="311"/>
      <c r="BH48" s="311"/>
      <c r="BI48" s="311"/>
      <c r="BJ48" s="311"/>
      <c r="BK48" s="311"/>
      <c r="BL48" s="311"/>
      <c r="BM48" s="311"/>
      <c r="BN48" s="311"/>
      <c r="BO48" s="311"/>
      <c r="BP48" s="311"/>
      <c r="BQ48" s="311"/>
      <c r="BR48" s="311"/>
      <c r="BS48" s="311"/>
      <c r="BT48" s="311"/>
      <c r="BU48" s="311"/>
      <c r="BV48" s="311"/>
      <c r="BW48" s="311"/>
      <c r="BX48" s="311"/>
      <c r="BY48" s="311"/>
      <c r="BZ48" s="311"/>
      <c r="CA48" s="311"/>
      <c r="CB48" s="311"/>
      <c r="CC48" s="311"/>
      <c r="CD48" s="311"/>
      <c r="CE48" s="311"/>
      <c r="CF48" s="311"/>
      <c r="CG48" s="311"/>
      <c r="CH48" s="311"/>
      <c r="CI48" s="311"/>
      <c r="CJ48" s="311"/>
      <c r="CK48" s="311"/>
      <c r="CL48" s="311"/>
      <c r="CM48" s="311"/>
      <c r="CN48" s="311"/>
      <c r="CO48" s="311"/>
      <c r="CP48" s="311"/>
      <c r="CQ48" s="311"/>
      <c r="CR48" s="311"/>
      <c r="CS48" s="311"/>
      <c r="CT48" s="311"/>
      <c r="CU48" s="311"/>
      <c r="CV48" s="311"/>
      <c r="CW48" s="311"/>
      <c r="CX48" s="311"/>
      <c r="CY48" s="311"/>
      <c r="CZ48" s="311"/>
      <c r="DA48" s="311"/>
      <c r="DB48" s="311"/>
      <c r="DC48" s="311"/>
      <c r="DD48" s="311"/>
    </row>
    <row r="49" spans="1:108" s="66" customFormat="1" ht="15" customHeight="1" x14ac:dyDescent="0.2">
      <c r="A49" s="311" t="s">
        <v>550</v>
      </c>
      <c r="B49" s="311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  <c r="O49" s="311"/>
      <c r="P49" s="311"/>
      <c r="Q49" s="311"/>
      <c r="R49" s="311"/>
      <c r="S49" s="311"/>
      <c r="T49" s="311"/>
      <c r="U49" s="311"/>
      <c r="V49" s="311"/>
      <c r="W49" s="311"/>
      <c r="X49" s="311"/>
      <c r="Y49" s="311"/>
      <c r="Z49" s="311"/>
      <c r="AA49" s="311"/>
      <c r="AB49" s="311"/>
      <c r="AC49" s="311"/>
      <c r="AD49" s="311"/>
      <c r="AE49" s="311"/>
      <c r="AF49" s="311"/>
      <c r="AG49" s="311"/>
      <c r="AH49" s="311"/>
      <c r="AI49" s="311"/>
      <c r="AJ49" s="311"/>
      <c r="AK49" s="311"/>
      <c r="AL49" s="311"/>
      <c r="AM49" s="311"/>
      <c r="AN49" s="311"/>
      <c r="AO49" s="311"/>
      <c r="AP49" s="311"/>
      <c r="AQ49" s="311"/>
      <c r="AR49" s="311"/>
      <c r="AS49" s="311"/>
      <c r="AT49" s="311"/>
      <c r="AU49" s="311"/>
      <c r="AV49" s="311"/>
      <c r="AW49" s="311"/>
      <c r="AX49" s="311"/>
      <c r="AY49" s="311"/>
      <c r="AZ49" s="311"/>
      <c r="BA49" s="311"/>
      <c r="BB49" s="311"/>
      <c r="BC49" s="311"/>
      <c r="BD49" s="311"/>
      <c r="BE49" s="311"/>
      <c r="BF49" s="311"/>
      <c r="BG49" s="311"/>
      <c r="BH49" s="311"/>
      <c r="BI49" s="311"/>
      <c r="BJ49" s="311"/>
      <c r="BK49" s="311"/>
      <c r="BL49" s="311"/>
      <c r="BM49" s="311"/>
      <c r="BN49" s="311"/>
      <c r="BO49" s="311"/>
      <c r="BP49" s="311"/>
      <c r="BQ49" s="311"/>
      <c r="BR49" s="311"/>
      <c r="BS49" s="311"/>
      <c r="BT49" s="311"/>
      <c r="BU49" s="311"/>
      <c r="BV49" s="311"/>
      <c r="BW49" s="311"/>
      <c r="BX49" s="311"/>
      <c r="BY49" s="311"/>
      <c r="BZ49" s="311"/>
      <c r="CA49" s="311"/>
      <c r="CB49" s="311"/>
      <c r="CC49" s="311"/>
      <c r="CD49" s="311"/>
      <c r="CE49" s="311"/>
      <c r="CF49" s="311"/>
      <c r="CG49" s="311"/>
      <c r="CH49" s="311"/>
      <c r="CI49" s="311"/>
      <c r="CJ49" s="311"/>
      <c r="CK49" s="311"/>
      <c r="CL49" s="311"/>
      <c r="CM49" s="311"/>
      <c r="CN49" s="311"/>
      <c r="CO49" s="311"/>
      <c r="CP49" s="311"/>
      <c r="CQ49" s="311"/>
      <c r="CR49" s="311"/>
      <c r="CS49" s="311"/>
      <c r="CT49" s="311"/>
      <c r="CU49" s="311"/>
      <c r="CV49" s="311"/>
      <c r="CW49" s="311"/>
      <c r="CX49" s="311"/>
      <c r="CY49" s="311"/>
      <c r="CZ49" s="311"/>
      <c r="DA49" s="311"/>
      <c r="DB49" s="311"/>
      <c r="DC49" s="311"/>
      <c r="DD49" s="311"/>
    </row>
    <row r="50" spans="1:108" s="66" customFormat="1" ht="15" customHeight="1" x14ac:dyDescent="0.2">
      <c r="A50" s="311" t="s">
        <v>551</v>
      </c>
      <c r="B50" s="311"/>
      <c r="C50" s="311"/>
      <c r="D50" s="311"/>
      <c r="E50" s="311"/>
      <c r="F50" s="311"/>
      <c r="G50" s="311"/>
      <c r="H50" s="311"/>
      <c r="I50" s="311"/>
      <c r="J50" s="311"/>
      <c r="K50" s="311"/>
      <c r="L50" s="311"/>
      <c r="M50" s="311"/>
      <c r="N50" s="311"/>
      <c r="O50" s="311"/>
      <c r="P50" s="311"/>
      <c r="Q50" s="311"/>
      <c r="R50" s="311"/>
      <c r="S50" s="311"/>
      <c r="T50" s="311"/>
      <c r="U50" s="311"/>
      <c r="V50" s="311"/>
      <c r="W50" s="311"/>
      <c r="X50" s="311"/>
      <c r="Y50" s="311"/>
      <c r="Z50" s="311"/>
      <c r="AA50" s="311"/>
      <c r="AB50" s="311"/>
      <c r="AC50" s="311"/>
      <c r="AD50" s="311"/>
      <c r="AE50" s="311"/>
      <c r="AF50" s="311"/>
      <c r="AG50" s="311"/>
      <c r="AH50" s="311"/>
      <c r="AI50" s="311"/>
      <c r="AJ50" s="311"/>
      <c r="AK50" s="311"/>
      <c r="AL50" s="311"/>
      <c r="AM50" s="311"/>
      <c r="AN50" s="311"/>
      <c r="AO50" s="311"/>
      <c r="AP50" s="311"/>
      <c r="AQ50" s="311"/>
      <c r="AR50" s="311"/>
      <c r="AS50" s="311"/>
      <c r="AT50" s="311"/>
      <c r="AU50" s="311"/>
      <c r="AV50" s="311"/>
      <c r="AW50" s="311"/>
      <c r="AX50" s="311"/>
      <c r="AY50" s="311"/>
      <c r="AZ50" s="311"/>
      <c r="BA50" s="311"/>
      <c r="BB50" s="311"/>
      <c r="BC50" s="311"/>
      <c r="BD50" s="311"/>
      <c r="BE50" s="311"/>
      <c r="BF50" s="311"/>
      <c r="BG50" s="311"/>
      <c r="BH50" s="311"/>
      <c r="BI50" s="311"/>
      <c r="BJ50" s="311"/>
      <c r="BK50" s="311"/>
      <c r="BL50" s="311"/>
      <c r="BM50" s="311"/>
      <c r="BN50" s="311"/>
      <c r="BO50" s="311"/>
      <c r="BP50" s="311"/>
      <c r="BQ50" s="311"/>
      <c r="BR50" s="311"/>
      <c r="BS50" s="311"/>
      <c r="BT50" s="311"/>
      <c r="BU50" s="311"/>
      <c r="BV50" s="311"/>
      <c r="BW50" s="311"/>
      <c r="BX50" s="311"/>
      <c r="BY50" s="311"/>
      <c r="BZ50" s="311"/>
      <c r="CA50" s="311"/>
      <c r="CB50" s="311"/>
      <c r="CC50" s="311"/>
      <c r="CD50" s="311"/>
      <c r="CE50" s="311"/>
      <c r="CF50" s="311"/>
      <c r="CG50" s="311"/>
      <c r="CH50" s="311"/>
      <c r="CI50" s="311"/>
      <c r="CJ50" s="311"/>
      <c r="CK50" s="311"/>
      <c r="CL50" s="311"/>
      <c r="CM50" s="311"/>
      <c r="CN50" s="311"/>
      <c r="CO50" s="311"/>
      <c r="CP50" s="311"/>
      <c r="CQ50" s="311"/>
      <c r="CR50" s="311"/>
      <c r="CS50" s="311"/>
      <c r="CT50" s="311"/>
      <c r="CU50" s="311"/>
      <c r="CV50" s="311"/>
      <c r="CW50" s="311"/>
      <c r="CX50" s="311"/>
      <c r="CY50" s="311"/>
      <c r="CZ50" s="311"/>
      <c r="DA50" s="311"/>
      <c r="DB50" s="311"/>
      <c r="DC50" s="311"/>
      <c r="DD50" s="311"/>
    </row>
    <row r="51" spans="1:108" s="66" customFormat="1" ht="15" customHeight="1" x14ac:dyDescent="0.2">
      <c r="A51" s="311" t="s">
        <v>552</v>
      </c>
      <c r="B51" s="311"/>
      <c r="C51" s="311"/>
      <c r="D51" s="311"/>
      <c r="E51" s="311"/>
      <c r="F51" s="311"/>
      <c r="G51" s="311"/>
      <c r="H51" s="311"/>
      <c r="I51" s="311"/>
      <c r="J51" s="311"/>
      <c r="K51" s="311"/>
      <c r="L51" s="311"/>
      <c r="M51" s="311"/>
      <c r="N51" s="311"/>
      <c r="O51" s="311"/>
      <c r="P51" s="311"/>
      <c r="Q51" s="311"/>
      <c r="R51" s="311"/>
      <c r="S51" s="311"/>
      <c r="T51" s="311"/>
      <c r="U51" s="311"/>
      <c r="V51" s="311"/>
      <c r="W51" s="311"/>
      <c r="X51" s="311"/>
      <c r="Y51" s="311"/>
      <c r="Z51" s="311"/>
      <c r="AA51" s="311"/>
      <c r="AB51" s="311"/>
      <c r="AC51" s="311"/>
      <c r="AD51" s="311"/>
      <c r="AE51" s="311"/>
      <c r="AF51" s="311"/>
      <c r="AG51" s="311"/>
      <c r="AH51" s="311"/>
      <c r="AI51" s="311"/>
      <c r="AJ51" s="311"/>
      <c r="AK51" s="311"/>
      <c r="AL51" s="311"/>
      <c r="AM51" s="311"/>
      <c r="AN51" s="311"/>
      <c r="AO51" s="311"/>
      <c r="AP51" s="311"/>
      <c r="AQ51" s="311"/>
      <c r="AR51" s="311"/>
      <c r="AS51" s="311"/>
      <c r="AT51" s="311"/>
      <c r="AU51" s="311"/>
      <c r="AV51" s="311"/>
      <c r="AW51" s="311"/>
      <c r="AX51" s="311"/>
      <c r="AY51" s="311"/>
      <c r="AZ51" s="311"/>
      <c r="BA51" s="311"/>
      <c r="BB51" s="311"/>
      <c r="BC51" s="311"/>
      <c r="BD51" s="311"/>
      <c r="BE51" s="311"/>
      <c r="BF51" s="311"/>
      <c r="BG51" s="311"/>
      <c r="BH51" s="311"/>
      <c r="BI51" s="311"/>
      <c r="BJ51" s="311"/>
      <c r="BK51" s="311"/>
      <c r="BL51" s="311"/>
      <c r="BM51" s="311"/>
      <c r="BN51" s="311"/>
      <c r="BO51" s="311"/>
      <c r="BP51" s="311"/>
      <c r="BQ51" s="311"/>
      <c r="BR51" s="311"/>
      <c r="BS51" s="311"/>
      <c r="BT51" s="311"/>
      <c r="BU51" s="311"/>
      <c r="BV51" s="311"/>
      <c r="BW51" s="311"/>
      <c r="BX51" s="311"/>
      <c r="BY51" s="311"/>
      <c r="BZ51" s="311"/>
      <c r="CA51" s="311"/>
      <c r="CB51" s="311"/>
      <c r="CC51" s="311"/>
      <c r="CD51" s="311"/>
      <c r="CE51" s="311"/>
      <c r="CF51" s="311"/>
      <c r="CG51" s="311"/>
      <c r="CH51" s="311"/>
      <c r="CI51" s="311"/>
      <c r="CJ51" s="311"/>
      <c r="CK51" s="311"/>
      <c r="CL51" s="311"/>
      <c r="CM51" s="311"/>
      <c r="CN51" s="311"/>
      <c r="CO51" s="311"/>
      <c r="CP51" s="311"/>
      <c r="CQ51" s="311"/>
      <c r="CR51" s="311"/>
      <c r="CS51" s="311"/>
      <c r="CT51" s="311"/>
      <c r="CU51" s="311"/>
      <c r="CV51" s="311"/>
      <c r="CW51" s="311"/>
      <c r="CX51" s="311"/>
      <c r="CY51" s="311"/>
      <c r="CZ51" s="311"/>
      <c r="DA51" s="311"/>
      <c r="DB51" s="311"/>
      <c r="DC51" s="311"/>
      <c r="DD51" s="311"/>
    </row>
    <row r="52" spans="1:108" s="66" customFormat="1" ht="15" customHeight="1" x14ac:dyDescent="0.2">
      <c r="A52" s="311" t="s">
        <v>553</v>
      </c>
      <c r="B52" s="311"/>
      <c r="C52" s="311"/>
      <c r="D52" s="311"/>
      <c r="E52" s="311"/>
      <c r="F52" s="311"/>
      <c r="G52" s="311"/>
      <c r="H52" s="311"/>
      <c r="I52" s="311"/>
      <c r="J52" s="311"/>
      <c r="K52" s="311"/>
      <c r="L52" s="311"/>
      <c r="M52" s="311"/>
      <c r="N52" s="311"/>
      <c r="O52" s="311"/>
      <c r="P52" s="311"/>
      <c r="Q52" s="311"/>
      <c r="R52" s="311"/>
      <c r="S52" s="311"/>
      <c r="T52" s="311"/>
      <c r="U52" s="311"/>
      <c r="V52" s="311"/>
      <c r="W52" s="311"/>
      <c r="X52" s="311"/>
      <c r="Y52" s="311"/>
      <c r="Z52" s="311"/>
      <c r="AA52" s="311"/>
      <c r="AB52" s="311"/>
      <c r="AC52" s="311"/>
      <c r="AD52" s="311"/>
      <c r="AE52" s="311"/>
      <c r="AF52" s="311"/>
      <c r="AG52" s="311"/>
      <c r="AH52" s="311"/>
      <c r="AI52" s="311"/>
      <c r="AJ52" s="311"/>
      <c r="AK52" s="311"/>
      <c r="AL52" s="311"/>
      <c r="AM52" s="311"/>
      <c r="AN52" s="311"/>
      <c r="AO52" s="311"/>
      <c r="AP52" s="311"/>
      <c r="AQ52" s="311"/>
      <c r="AR52" s="311"/>
      <c r="AS52" s="311"/>
      <c r="AT52" s="311"/>
      <c r="AU52" s="311"/>
      <c r="AV52" s="311"/>
      <c r="AW52" s="311"/>
      <c r="AX52" s="311"/>
      <c r="AY52" s="311"/>
      <c r="AZ52" s="311"/>
      <c r="BA52" s="311"/>
      <c r="BB52" s="311"/>
      <c r="BC52" s="311"/>
      <c r="BD52" s="311"/>
      <c r="BE52" s="311"/>
      <c r="BF52" s="311"/>
      <c r="BG52" s="311"/>
      <c r="BH52" s="311"/>
      <c r="BI52" s="311"/>
      <c r="BJ52" s="311"/>
      <c r="BK52" s="311"/>
      <c r="BL52" s="311"/>
      <c r="BM52" s="311"/>
      <c r="BN52" s="311"/>
      <c r="BO52" s="311"/>
      <c r="BP52" s="311"/>
      <c r="BQ52" s="311"/>
      <c r="BR52" s="311"/>
      <c r="BS52" s="311"/>
      <c r="BT52" s="311"/>
      <c r="BU52" s="311"/>
      <c r="BV52" s="311"/>
      <c r="BW52" s="311"/>
      <c r="BX52" s="311"/>
      <c r="BY52" s="311"/>
      <c r="BZ52" s="311"/>
      <c r="CA52" s="311"/>
      <c r="CB52" s="311"/>
      <c r="CC52" s="311"/>
      <c r="CD52" s="311"/>
      <c r="CE52" s="311"/>
      <c r="CF52" s="311"/>
      <c r="CG52" s="311"/>
      <c r="CH52" s="311"/>
      <c r="CI52" s="311"/>
      <c r="CJ52" s="311"/>
      <c r="CK52" s="311"/>
      <c r="CL52" s="311"/>
      <c r="CM52" s="311"/>
      <c r="CN52" s="311"/>
      <c r="CO52" s="311"/>
      <c r="CP52" s="311"/>
      <c r="CQ52" s="311"/>
      <c r="CR52" s="311"/>
      <c r="CS52" s="311"/>
      <c r="CT52" s="311"/>
      <c r="CU52" s="311"/>
      <c r="CV52" s="311"/>
      <c r="CW52" s="311"/>
      <c r="CX52" s="311"/>
      <c r="CY52" s="311"/>
      <c r="CZ52" s="311"/>
      <c r="DA52" s="311"/>
      <c r="DB52" s="311"/>
      <c r="DC52" s="311"/>
      <c r="DD52" s="311"/>
    </row>
    <row r="53" spans="1:108" s="66" customFormat="1" ht="15" customHeight="1" x14ac:dyDescent="0.2">
      <c r="A53" s="311" t="s">
        <v>554</v>
      </c>
      <c r="B53" s="311"/>
      <c r="C53" s="311"/>
      <c r="D53" s="311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1"/>
      <c r="Q53" s="311"/>
      <c r="R53" s="311"/>
      <c r="S53" s="311"/>
      <c r="T53" s="311"/>
      <c r="U53" s="311"/>
      <c r="V53" s="311"/>
      <c r="W53" s="311"/>
      <c r="X53" s="311"/>
      <c r="Y53" s="311"/>
      <c r="Z53" s="311"/>
      <c r="AA53" s="311"/>
      <c r="AB53" s="311"/>
      <c r="AC53" s="311"/>
      <c r="AD53" s="311"/>
      <c r="AE53" s="311"/>
      <c r="AF53" s="311"/>
      <c r="AG53" s="311"/>
      <c r="AH53" s="311"/>
      <c r="AI53" s="311"/>
      <c r="AJ53" s="311"/>
      <c r="AK53" s="311"/>
      <c r="AL53" s="311"/>
      <c r="AM53" s="311"/>
      <c r="AN53" s="311"/>
      <c r="AO53" s="311"/>
      <c r="AP53" s="311"/>
      <c r="AQ53" s="311"/>
      <c r="AR53" s="311"/>
      <c r="AS53" s="311"/>
      <c r="AT53" s="311"/>
      <c r="AU53" s="311"/>
      <c r="AV53" s="311"/>
      <c r="AW53" s="311"/>
      <c r="AX53" s="311"/>
      <c r="AY53" s="311"/>
      <c r="AZ53" s="311"/>
      <c r="BA53" s="311"/>
      <c r="BB53" s="311"/>
      <c r="BC53" s="311"/>
      <c r="BD53" s="311"/>
      <c r="BE53" s="311"/>
      <c r="BF53" s="311"/>
      <c r="BG53" s="311"/>
      <c r="BH53" s="311"/>
      <c r="BI53" s="311"/>
      <c r="BJ53" s="311"/>
      <c r="BK53" s="311"/>
      <c r="BL53" s="311"/>
      <c r="BM53" s="311"/>
      <c r="BN53" s="311"/>
      <c r="BO53" s="311"/>
      <c r="BP53" s="311"/>
      <c r="BQ53" s="311"/>
      <c r="BR53" s="311"/>
      <c r="BS53" s="311"/>
      <c r="BT53" s="311"/>
      <c r="BU53" s="311"/>
      <c r="BV53" s="311"/>
      <c r="BW53" s="311"/>
      <c r="BX53" s="311"/>
      <c r="BY53" s="311"/>
      <c r="BZ53" s="311"/>
      <c r="CA53" s="311"/>
      <c r="CB53" s="311"/>
      <c r="CC53" s="311"/>
      <c r="CD53" s="311"/>
      <c r="CE53" s="311"/>
      <c r="CF53" s="311"/>
      <c r="CG53" s="311"/>
      <c r="CH53" s="311"/>
      <c r="CI53" s="311"/>
      <c r="CJ53" s="311"/>
      <c r="CK53" s="311"/>
      <c r="CL53" s="311"/>
      <c r="CM53" s="311"/>
      <c r="CN53" s="311"/>
      <c r="CO53" s="311"/>
      <c r="CP53" s="311"/>
      <c r="CQ53" s="311"/>
      <c r="CR53" s="311"/>
      <c r="CS53" s="311"/>
      <c r="CT53" s="311"/>
      <c r="CU53" s="311"/>
      <c r="CV53" s="311"/>
      <c r="CW53" s="311"/>
      <c r="CX53" s="311"/>
      <c r="CY53" s="311"/>
      <c r="CZ53" s="311"/>
      <c r="DA53" s="311"/>
      <c r="DB53" s="311"/>
      <c r="DC53" s="311"/>
      <c r="DD53" s="311"/>
    </row>
    <row r="54" spans="1:108" s="66" customFormat="1" ht="15" customHeight="1" x14ac:dyDescent="0.2">
      <c r="A54" s="311" t="s">
        <v>555</v>
      </c>
      <c r="B54" s="311"/>
      <c r="C54" s="311"/>
      <c r="D54" s="311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1"/>
      <c r="Q54" s="311"/>
      <c r="R54" s="311"/>
      <c r="S54" s="311"/>
      <c r="T54" s="311"/>
      <c r="U54" s="311"/>
      <c r="V54" s="311"/>
      <c r="W54" s="311"/>
      <c r="X54" s="311"/>
      <c r="Y54" s="311"/>
      <c r="Z54" s="311"/>
      <c r="AA54" s="311"/>
      <c r="AB54" s="311"/>
      <c r="AC54" s="311"/>
      <c r="AD54" s="311"/>
      <c r="AE54" s="311"/>
      <c r="AF54" s="311"/>
      <c r="AG54" s="311"/>
      <c r="AH54" s="311"/>
      <c r="AI54" s="311"/>
      <c r="AJ54" s="311"/>
      <c r="AK54" s="311"/>
      <c r="AL54" s="311"/>
      <c r="AM54" s="311"/>
      <c r="AN54" s="311"/>
      <c r="AO54" s="311"/>
      <c r="AP54" s="311"/>
      <c r="AQ54" s="311"/>
      <c r="AR54" s="311"/>
      <c r="AS54" s="311"/>
      <c r="AT54" s="311"/>
      <c r="AU54" s="311"/>
      <c r="AV54" s="311"/>
      <c r="AW54" s="311"/>
      <c r="AX54" s="311"/>
      <c r="AY54" s="311"/>
      <c r="AZ54" s="311"/>
      <c r="BA54" s="311"/>
      <c r="BB54" s="311"/>
      <c r="BC54" s="311"/>
      <c r="BD54" s="311"/>
      <c r="BE54" s="311"/>
      <c r="BF54" s="311"/>
      <c r="BG54" s="311"/>
      <c r="BH54" s="311"/>
      <c r="BI54" s="311"/>
      <c r="BJ54" s="311"/>
      <c r="BK54" s="311"/>
      <c r="BL54" s="311"/>
      <c r="BM54" s="311"/>
      <c r="BN54" s="311"/>
      <c r="BO54" s="311"/>
      <c r="BP54" s="311"/>
      <c r="BQ54" s="311"/>
      <c r="BR54" s="311"/>
      <c r="BS54" s="311"/>
      <c r="BT54" s="311"/>
      <c r="BU54" s="311"/>
      <c r="BV54" s="311"/>
      <c r="BW54" s="311"/>
      <c r="BX54" s="311"/>
      <c r="BY54" s="311"/>
      <c r="BZ54" s="311"/>
      <c r="CA54" s="311"/>
      <c r="CB54" s="311"/>
      <c r="CC54" s="311"/>
      <c r="CD54" s="311"/>
      <c r="CE54" s="311"/>
      <c r="CF54" s="311"/>
      <c r="CG54" s="311"/>
      <c r="CH54" s="311"/>
      <c r="CI54" s="311"/>
      <c r="CJ54" s="311"/>
      <c r="CK54" s="311"/>
      <c r="CL54" s="311"/>
      <c r="CM54" s="311"/>
      <c r="CN54" s="311"/>
      <c r="CO54" s="311"/>
      <c r="CP54" s="311"/>
      <c r="CQ54" s="311"/>
      <c r="CR54" s="311"/>
      <c r="CS54" s="311"/>
      <c r="CT54" s="311"/>
      <c r="CU54" s="311"/>
      <c r="CV54" s="311"/>
      <c r="CW54" s="311"/>
      <c r="CX54" s="311"/>
      <c r="CY54" s="311"/>
      <c r="CZ54" s="311"/>
      <c r="DA54" s="311"/>
      <c r="DB54" s="311"/>
      <c r="DC54" s="311"/>
      <c r="DD54" s="311"/>
    </row>
    <row r="55" spans="1:108" s="66" customFormat="1" x14ac:dyDescent="0.2">
      <c r="A55" s="311" t="s">
        <v>556</v>
      </c>
      <c r="B55" s="311"/>
      <c r="C55" s="311"/>
      <c r="D55" s="311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1"/>
      <c r="Q55" s="311"/>
      <c r="R55" s="311"/>
      <c r="S55" s="311"/>
      <c r="T55" s="311"/>
      <c r="U55" s="311"/>
      <c r="V55" s="311"/>
      <c r="W55" s="311"/>
      <c r="X55" s="311"/>
      <c r="Y55" s="311"/>
      <c r="Z55" s="311"/>
      <c r="AA55" s="311"/>
      <c r="AB55" s="311"/>
      <c r="AC55" s="311"/>
      <c r="AD55" s="311"/>
      <c r="AE55" s="311"/>
      <c r="AF55" s="311"/>
      <c r="AG55" s="311"/>
      <c r="AH55" s="311"/>
      <c r="AI55" s="311"/>
      <c r="AJ55" s="311"/>
      <c r="AK55" s="311"/>
      <c r="AL55" s="311"/>
      <c r="AM55" s="311"/>
      <c r="AN55" s="311"/>
      <c r="AO55" s="311"/>
      <c r="AP55" s="311"/>
      <c r="AQ55" s="311"/>
      <c r="AR55" s="311"/>
      <c r="AS55" s="311"/>
      <c r="AT55" s="311"/>
      <c r="AU55" s="311"/>
      <c r="AV55" s="311"/>
      <c r="AW55" s="311"/>
      <c r="AX55" s="311"/>
      <c r="AY55" s="311"/>
      <c r="AZ55" s="311"/>
      <c r="BA55" s="311"/>
      <c r="BB55" s="311"/>
      <c r="BC55" s="311"/>
      <c r="BD55" s="311"/>
      <c r="BE55" s="311"/>
      <c r="BF55" s="311"/>
      <c r="BG55" s="311"/>
      <c r="BH55" s="311"/>
      <c r="BI55" s="311"/>
      <c r="BJ55" s="311"/>
      <c r="BK55" s="311"/>
      <c r="BL55" s="311"/>
      <c r="BM55" s="311"/>
      <c r="BN55" s="311"/>
      <c r="BO55" s="311"/>
      <c r="BP55" s="311"/>
      <c r="BQ55" s="311"/>
      <c r="BR55" s="311"/>
      <c r="BS55" s="311"/>
      <c r="BT55" s="311"/>
      <c r="BU55" s="311"/>
      <c r="BV55" s="311"/>
      <c r="BW55" s="311"/>
      <c r="BX55" s="311"/>
      <c r="BY55" s="311"/>
      <c r="BZ55" s="311"/>
      <c r="CA55" s="311"/>
      <c r="CB55" s="311"/>
      <c r="CC55" s="311"/>
      <c r="CD55" s="311"/>
      <c r="CE55" s="311"/>
      <c r="CF55" s="311"/>
      <c r="CG55" s="311"/>
      <c r="CH55" s="311"/>
      <c r="CI55" s="311"/>
      <c r="CJ55" s="311"/>
      <c r="CK55" s="311"/>
      <c r="CL55" s="311"/>
      <c r="CM55" s="311"/>
      <c r="CN55" s="311"/>
      <c r="CO55" s="311"/>
      <c r="CP55" s="311"/>
      <c r="CQ55" s="311"/>
      <c r="CR55" s="311"/>
      <c r="CS55" s="311"/>
      <c r="CT55" s="311"/>
      <c r="CU55" s="311"/>
      <c r="CV55" s="311"/>
      <c r="CW55" s="311"/>
      <c r="CX55" s="311"/>
      <c r="CY55" s="311"/>
      <c r="CZ55" s="311"/>
      <c r="DA55" s="311"/>
      <c r="DB55" s="311"/>
      <c r="DC55" s="311"/>
      <c r="DD55" s="311"/>
    </row>
    <row r="56" spans="1:108" s="66" customFormat="1" x14ac:dyDescent="0.2">
      <c r="A56" s="311" t="s">
        <v>557</v>
      </c>
      <c r="B56" s="311"/>
      <c r="C56" s="311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1"/>
      <c r="Q56" s="311"/>
      <c r="R56" s="311"/>
      <c r="S56" s="311"/>
      <c r="T56" s="311"/>
      <c r="U56" s="311"/>
      <c r="V56" s="311"/>
      <c r="W56" s="311"/>
      <c r="X56" s="311"/>
      <c r="Y56" s="311"/>
      <c r="Z56" s="311"/>
      <c r="AA56" s="311"/>
      <c r="AB56" s="311"/>
      <c r="AC56" s="311"/>
      <c r="AD56" s="311"/>
      <c r="AE56" s="311"/>
      <c r="AF56" s="311"/>
      <c r="AG56" s="311"/>
      <c r="AH56" s="311"/>
      <c r="AI56" s="311"/>
      <c r="AJ56" s="311"/>
      <c r="AK56" s="311"/>
      <c r="AL56" s="311"/>
      <c r="AM56" s="311"/>
      <c r="AN56" s="311"/>
      <c r="AO56" s="311"/>
      <c r="AP56" s="311"/>
      <c r="AQ56" s="311"/>
      <c r="AR56" s="311"/>
      <c r="AS56" s="311"/>
      <c r="AT56" s="311"/>
      <c r="AU56" s="311"/>
      <c r="AV56" s="311"/>
      <c r="AW56" s="311"/>
      <c r="AX56" s="311"/>
      <c r="AY56" s="311"/>
      <c r="AZ56" s="311"/>
      <c r="BA56" s="311"/>
      <c r="BB56" s="311"/>
      <c r="BC56" s="311"/>
      <c r="BD56" s="311"/>
      <c r="BE56" s="311"/>
      <c r="BF56" s="311"/>
      <c r="BG56" s="311"/>
      <c r="BH56" s="311"/>
      <c r="BI56" s="311"/>
      <c r="BJ56" s="311"/>
      <c r="BK56" s="311"/>
      <c r="BL56" s="311"/>
      <c r="BM56" s="311"/>
      <c r="BN56" s="311"/>
      <c r="BO56" s="311"/>
      <c r="BP56" s="311"/>
      <c r="BQ56" s="311"/>
      <c r="BR56" s="311"/>
      <c r="BS56" s="311"/>
      <c r="BT56" s="311"/>
      <c r="BU56" s="311"/>
      <c r="BV56" s="311"/>
      <c r="BW56" s="311"/>
      <c r="BX56" s="311"/>
      <c r="BY56" s="311"/>
      <c r="BZ56" s="311"/>
      <c r="CA56" s="311"/>
      <c r="CB56" s="311"/>
      <c r="CC56" s="311"/>
      <c r="CD56" s="311"/>
      <c r="CE56" s="311"/>
      <c r="CF56" s="311"/>
      <c r="CG56" s="311"/>
      <c r="CH56" s="311"/>
      <c r="CI56" s="311"/>
      <c r="CJ56" s="311"/>
      <c r="CK56" s="311"/>
      <c r="CL56" s="311"/>
      <c r="CM56" s="311"/>
      <c r="CN56" s="311"/>
      <c r="CO56" s="311"/>
      <c r="CP56" s="311"/>
      <c r="CQ56" s="311"/>
      <c r="CR56" s="311"/>
      <c r="CS56" s="311"/>
      <c r="CT56" s="311"/>
      <c r="CU56" s="311"/>
      <c r="CV56" s="311"/>
      <c r="CW56" s="311"/>
      <c r="CX56" s="311"/>
      <c r="CY56" s="311"/>
      <c r="CZ56" s="311"/>
      <c r="DA56" s="311"/>
      <c r="DB56" s="311"/>
      <c r="DC56" s="311"/>
      <c r="DD56" s="311"/>
    </row>
    <row r="57" spans="1:108" x14ac:dyDescent="0.2">
      <c r="A57" s="311" t="s">
        <v>558</v>
      </c>
      <c r="B57" s="311"/>
      <c r="C57" s="311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1"/>
      <c r="AH57" s="311"/>
      <c r="AI57" s="311"/>
      <c r="AJ57" s="311"/>
      <c r="AK57" s="311"/>
      <c r="AL57" s="311"/>
      <c r="AM57" s="311"/>
      <c r="AN57" s="311"/>
      <c r="AO57" s="311"/>
      <c r="AP57" s="311"/>
      <c r="AQ57" s="311"/>
      <c r="AR57" s="311"/>
      <c r="AS57" s="311"/>
      <c r="AT57" s="311"/>
      <c r="AU57" s="311"/>
      <c r="AV57" s="311"/>
      <c r="AW57" s="311"/>
      <c r="AX57" s="311"/>
      <c r="AY57" s="311"/>
      <c r="AZ57" s="311"/>
      <c r="BA57" s="311"/>
      <c r="BB57" s="311"/>
      <c r="BC57" s="311"/>
      <c r="BD57" s="311"/>
      <c r="BE57" s="311"/>
      <c r="BF57" s="311"/>
      <c r="BG57" s="311"/>
      <c r="BH57" s="311"/>
      <c r="BI57" s="311"/>
      <c r="BJ57" s="311"/>
      <c r="BK57" s="311"/>
      <c r="BL57" s="311"/>
      <c r="BM57" s="311"/>
      <c r="BN57" s="311"/>
      <c r="BO57" s="311"/>
      <c r="BP57" s="311"/>
      <c r="BQ57" s="311"/>
      <c r="BR57" s="311"/>
      <c r="BS57" s="311"/>
      <c r="BT57" s="311"/>
      <c r="BU57" s="311"/>
      <c r="BV57" s="311"/>
      <c r="BW57" s="311"/>
      <c r="BX57" s="311"/>
      <c r="BY57" s="311"/>
      <c r="BZ57" s="311"/>
      <c r="CA57" s="311"/>
      <c r="CB57" s="311"/>
      <c r="CC57" s="311"/>
      <c r="CD57" s="311"/>
      <c r="CE57" s="311"/>
      <c r="CF57" s="311"/>
      <c r="CG57" s="311"/>
      <c r="CH57" s="311"/>
      <c r="CI57" s="311"/>
      <c r="CJ57" s="311"/>
      <c r="CK57" s="311"/>
      <c r="CL57" s="311"/>
      <c r="CM57" s="311"/>
      <c r="CN57" s="311"/>
      <c r="CO57" s="311"/>
      <c r="CP57" s="311"/>
      <c r="CQ57" s="311"/>
      <c r="CR57" s="311"/>
      <c r="CS57" s="311"/>
      <c r="CT57" s="311"/>
      <c r="CU57" s="311"/>
      <c r="CV57" s="311"/>
      <c r="CW57" s="311"/>
      <c r="CX57" s="311"/>
      <c r="CY57" s="311"/>
      <c r="CZ57" s="311"/>
      <c r="DA57" s="311"/>
      <c r="DB57" s="311"/>
      <c r="DC57" s="311"/>
      <c r="DD57" s="311"/>
    </row>
    <row r="58" spans="1:108" x14ac:dyDescent="0.2">
      <c r="A58" s="311" t="s">
        <v>559</v>
      </c>
      <c r="B58" s="311"/>
      <c r="C58" s="311"/>
      <c r="D58" s="311"/>
      <c r="E58" s="311"/>
      <c r="F58" s="311"/>
      <c r="G58" s="311"/>
      <c r="H58" s="311"/>
      <c r="I58" s="311"/>
      <c r="J58" s="311"/>
      <c r="K58" s="311"/>
      <c r="L58" s="311"/>
      <c r="M58" s="311"/>
      <c r="N58" s="311"/>
      <c r="O58" s="311"/>
      <c r="P58" s="311"/>
      <c r="Q58" s="311"/>
      <c r="R58" s="311"/>
      <c r="S58" s="311"/>
      <c r="T58" s="311"/>
      <c r="U58" s="311"/>
      <c r="V58" s="311"/>
      <c r="W58" s="311"/>
      <c r="X58" s="311"/>
      <c r="Y58" s="311"/>
      <c r="Z58" s="311"/>
      <c r="AA58" s="311"/>
      <c r="AB58" s="311"/>
      <c r="AC58" s="311"/>
      <c r="AD58" s="311"/>
      <c r="AE58" s="311"/>
      <c r="AF58" s="311"/>
      <c r="AG58" s="311"/>
      <c r="AH58" s="311"/>
      <c r="AI58" s="311"/>
      <c r="AJ58" s="311"/>
      <c r="AK58" s="311"/>
      <c r="AL58" s="311"/>
      <c r="AM58" s="311"/>
      <c r="AN58" s="311"/>
      <c r="AO58" s="311"/>
      <c r="AP58" s="311"/>
      <c r="AQ58" s="311"/>
      <c r="AR58" s="311"/>
      <c r="AS58" s="311"/>
      <c r="AT58" s="311"/>
      <c r="AU58" s="311"/>
      <c r="AV58" s="311"/>
      <c r="AW58" s="311"/>
      <c r="AX58" s="311"/>
      <c r="AY58" s="311"/>
      <c r="AZ58" s="311"/>
      <c r="BA58" s="311"/>
      <c r="BB58" s="311"/>
      <c r="BC58" s="311"/>
      <c r="BD58" s="311"/>
      <c r="BE58" s="311"/>
      <c r="BF58" s="311"/>
      <c r="BG58" s="311"/>
      <c r="BH58" s="311"/>
      <c r="BI58" s="311"/>
      <c r="BJ58" s="311"/>
      <c r="BK58" s="311"/>
      <c r="BL58" s="311"/>
      <c r="BM58" s="311"/>
      <c r="BN58" s="311"/>
      <c r="BO58" s="311"/>
      <c r="BP58" s="311"/>
      <c r="BQ58" s="311"/>
      <c r="BR58" s="311"/>
      <c r="BS58" s="311"/>
      <c r="BT58" s="311"/>
      <c r="BU58" s="311"/>
      <c r="BV58" s="311"/>
      <c r="BW58" s="311"/>
      <c r="BX58" s="311"/>
      <c r="BY58" s="311"/>
      <c r="BZ58" s="311"/>
      <c r="CA58" s="311"/>
      <c r="CB58" s="311"/>
      <c r="CC58" s="311"/>
      <c r="CD58" s="311"/>
      <c r="CE58" s="311"/>
      <c r="CF58" s="311"/>
      <c r="CG58" s="311"/>
      <c r="CH58" s="311"/>
      <c r="CI58" s="311"/>
      <c r="CJ58" s="311"/>
      <c r="CK58" s="311"/>
      <c r="CL58" s="311"/>
      <c r="CM58" s="311"/>
      <c r="CN58" s="311"/>
      <c r="CO58" s="311"/>
      <c r="CP58" s="311"/>
      <c r="CQ58" s="311"/>
      <c r="CR58" s="311"/>
      <c r="CS58" s="311"/>
      <c r="CT58" s="311"/>
      <c r="CU58" s="311"/>
      <c r="CV58" s="311"/>
      <c r="CW58" s="311"/>
      <c r="CX58" s="311"/>
      <c r="CY58" s="311"/>
      <c r="CZ58" s="311"/>
      <c r="DA58" s="311"/>
      <c r="DB58" s="311"/>
      <c r="DC58" s="311"/>
      <c r="DD58" s="311"/>
    </row>
    <row r="59" spans="1:108" x14ac:dyDescent="0.2">
      <c r="A59" s="311" t="s">
        <v>560</v>
      </c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311"/>
      <c r="AQ59" s="311"/>
      <c r="AR59" s="311"/>
      <c r="AS59" s="311"/>
      <c r="AT59" s="311"/>
      <c r="AU59" s="311"/>
      <c r="AV59" s="311"/>
      <c r="AW59" s="311"/>
      <c r="AX59" s="311"/>
      <c r="AY59" s="311"/>
      <c r="AZ59" s="311"/>
      <c r="BA59" s="311"/>
      <c r="BB59" s="311"/>
      <c r="BC59" s="311"/>
      <c r="BD59" s="311"/>
      <c r="BE59" s="311"/>
      <c r="BF59" s="311"/>
      <c r="BG59" s="311"/>
      <c r="BH59" s="311"/>
      <c r="BI59" s="311"/>
      <c r="BJ59" s="311"/>
      <c r="BK59" s="311"/>
      <c r="BL59" s="311"/>
      <c r="BM59" s="311"/>
      <c r="BN59" s="311"/>
      <c r="BO59" s="311"/>
      <c r="BP59" s="311"/>
      <c r="BQ59" s="311"/>
      <c r="BR59" s="311"/>
      <c r="BS59" s="311"/>
      <c r="BT59" s="311"/>
      <c r="BU59" s="311"/>
      <c r="BV59" s="311"/>
      <c r="BW59" s="311"/>
      <c r="BX59" s="311"/>
      <c r="BY59" s="311"/>
      <c r="BZ59" s="311"/>
      <c r="CA59" s="311"/>
      <c r="CB59" s="311"/>
      <c r="CC59" s="311"/>
      <c r="CD59" s="311"/>
      <c r="CE59" s="311"/>
      <c r="CF59" s="311"/>
      <c r="CG59" s="311"/>
      <c r="CH59" s="311"/>
      <c r="CI59" s="311"/>
      <c r="CJ59" s="311"/>
      <c r="CK59" s="311"/>
      <c r="CL59" s="311"/>
      <c r="CM59" s="311"/>
      <c r="CN59" s="311"/>
      <c r="CO59" s="311"/>
      <c r="CP59" s="311"/>
      <c r="CQ59" s="311"/>
      <c r="CR59" s="311"/>
      <c r="CS59" s="311"/>
      <c r="CT59" s="311"/>
      <c r="CU59" s="311"/>
      <c r="CV59" s="311"/>
      <c r="CW59" s="311"/>
      <c r="CX59" s="311"/>
      <c r="CY59" s="311"/>
      <c r="CZ59" s="311"/>
      <c r="DA59" s="311"/>
      <c r="DB59" s="311"/>
      <c r="DC59" s="311"/>
      <c r="DD59" s="311"/>
    </row>
    <row r="60" spans="1:108" x14ac:dyDescent="0.2">
      <c r="A60" s="311" t="s">
        <v>561</v>
      </c>
      <c r="B60" s="311"/>
      <c r="C60" s="311"/>
      <c r="D60" s="311"/>
      <c r="E60" s="311"/>
      <c r="F60" s="311"/>
      <c r="G60" s="311"/>
      <c r="H60" s="311"/>
      <c r="I60" s="311"/>
      <c r="J60" s="311"/>
      <c r="K60" s="311"/>
      <c r="L60" s="311"/>
      <c r="M60" s="311"/>
      <c r="N60" s="311"/>
      <c r="O60" s="311"/>
      <c r="P60" s="311"/>
      <c r="Q60" s="311"/>
      <c r="R60" s="311"/>
      <c r="S60" s="311"/>
      <c r="T60" s="311"/>
      <c r="U60" s="311"/>
      <c r="V60" s="311"/>
      <c r="W60" s="311"/>
      <c r="X60" s="311"/>
      <c r="Y60" s="311"/>
      <c r="Z60" s="311"/>
      <c r="AA60" s="311"/>
      <c r="AB60" s="311"/>
      <c r="AC60" s="311"/>
      <c r="AD60" s="311"/>
      <c r="AE60" s="311"/>
      <c r="AF60" s="311"/>
      <c r="AG60" s="311"/>
      <c r="AH60" s="311"/>
      <c r="AI60" s="311"/>
      <c r="AJ60" s="311"/>
      <c r="AK60" s="311"/>
      <c r="AL60" s="311"/>
      <c r="AM60" s="311"/>
      <c r="AN60" s="311"/>
      <c r="AO60" s="311"/>
      <c r="AP60" s="311"/>
      <c r="AQ60" s="311"/>
      <c r="AR60" s="311"/>
      <c r="AS60" s="311"/>
      <c r="AT60" s="311"/>
      <c r="AU60" s="311"/>
      <c r="AV60" s="311"/>
      <c r="AW60" s="311"/>
      <c r="AX60" s="311"/>
      <c r="AY60" s="311"/>
      <c r="AZ60" s="311"/>
      <c r="BA60" s="311"/>
      <c r="BB60" s="311"/>
      <c r="BC60" s="311"/>
      <c r="BD60" s="311"/>
      <c r="BE60" s="311"/>
      <c r="BF60" s="311"/>
      <c r="BG60" s="311"/>
      <c r="BH60" s="311"/>
      <c r="BI60" s="311"/>
      <c r="BJ60" s="311"/>
      <c r="BK60" s="311"/>
      <c r="BL60" s="311"/>
      <c r="BM60" s="311"/>
      <c r="BN60" s="311"/>
      <c r="BO60" s="311"/>
      <c r="BP60" s="311"/>
      <c r="BQ60" s="311"/>
      <c r="BR60" s="311"/>
      <c r="BS60" s="311"/>
      <c r="BT60" s="311"/>
      <c r="BU60" s="311"/>
      <c r="BV60" s="311"/>
      <c r="BW60" s="311"/>
      <c r="BX60" s="311"/>
      <c r="BY60" s="311"/>
      <c r="BZ60" s="311"/>
      <c r="CA60" s="311"/>
      <c r="CB60" s="311"/>
      <c r="CC60" s="311"/>
      <c r="CD60" s="311"/>
      <c r="CE60" s="311"/>
      <c r="CF60" s="311"/>
      <c r="CG60" s="311"/>
      <c r="CH60" s="311"/>
      <c r="CI60" s="311"/>
      <c r="CJ60" s="311"/>
      <c r="CK60" s="311"/>
      <c r="CL60" s="311"/>
      <c r="CM60" s="311"/>
      <c r="CN60" s="311"/>
      <c r="CO60" s="311"/>
      <c r="CP60" s="311"/>
      <c r="CQ60" s="311"/>
      <c r="CR60" s="311"/>
      <c r="CS60" s="311"/>
      <c r="CT60" s="311"/>
      <c r="CU60" s="311"/>
      <c r="CV60" s="311"/>
      <c r="CW60" s="311"/>
      <c r="CX60" s="311"/>
      <c r="CY60" s="311"/>
      <c r="CZ60" s="311"/>
      <c r="DA60" s="311"/>
      <c r="DB60" s="311"/>
      <c r="DC60" s="311"/>
      <c r="DD60" s="311"/>
    </row>
    <row r="61" spans="1:108" x14ac:dyDescent="0.2">
      <c r="A61" s="311" t="s">
        <v>562</v>
      </c>
      <c r="B61" s="311"/>
      <c r="C61" s="311"/>
      <c r="D61" s="311"/>
      <c r="E61" s="311"/>
      <c r="F61" s="311"/>
      <c r="G61" s="311"/>
      <c r="H61" s="311"/>
      <c r="I61" s="311"/>
      <c r="J61" s="311"/>
      <c r="K61" s="311"/>
      <c r="L61" s="311"/>
      <c r="M61" s="311"/>
      <c r="N61" s="311"/>
      <c r="O61" s="311"/>
      <c r="P61" s="311"/>
      <c r="Q61" s="311"/>
      <c r="R61" s="311"/>
      <c r="S61" s="311"/>
      <c r="T61" s="311"/>
      <c r="U61" s="311"/>
      <c r="V61" s="311"/>
      <c r="W61" s="311"/>
      <c r="X61" s="311"/>
      <c r="Y61" s="311"/>
      <c r="Z61" s="311"/>
      <c r="AA61" s="311"/>
      <c r="AB61" s="311"/>
      <c r="AC61" s="311"/>
      <c r="AD61" s="311"/>
      <c r="AE61" s="311"/>
      <c r="AF61" s="311"/>
      <c r="AG61" s="311"/>
      <c r="AH61" s="311"/>
      <c r="AI61" s="311"/>
      <c r="AJ61" s="311"/>
      <c r="AK61" s="311"/>
      <c r="AL61" s="311"/>
      <c r="AM61" s="311"/>
      <c r="AN61" s="311"/>
      <c r="AO61" s="311"/>
      <c r="AP61" s="311"/>
      <c r="AQ61" s="311"/>
      <c r="AR61" s="311"/>
      <c r="AS61" s="311"/>
      <c r="AT61" s="311"/>
      <c r="AU61" s="311"/>
      <c r="AV61" s="311"/>
      <c r="AW61" s="311"/>
      <c r="AX61" s="311"/>
      <c r="AY61" s="311"/>
      <c r="AZ61" s="311"/>
      <c r="BA61" s="311"/>
      <c r="BB61" s="311"/>
      <c r="BC61" s="311"/>
      <c r="BD61" s="311"/>
      <c r="BE61" s="311"/>
      <c r="BF61" s="311"/>
      <c r="BG61" s="311"/>
      <c r="BH61" s="311"/>
      <c r="BI61" s="311"/>
      <c r="BJ61" s="311"/>
      <c r="BK61" s="311"/>
      <c r="BL61" s="311"/>
      <c r="BM61" s="311"/>
      <c r="BN61" s="311"/>
      <c r="BO61" s="311"/>
      <c r="BP61" s="311"/>
      <c r="BQ61" s="311"/>
      <c r="BR61" s="311"/>
      <c r="BS61" s="311"/>
      <c r="BT61" s="311"/>
      <c r="BU61" s="311"/>
      <c r="BV61" s="311"/>
      <c r="BW61" s="311"/>
      <c r="BX61" s="311"/>
      <c r="BY61" s="311"/>
      <c r="BZ61" s="311"/>
      <c r="CA61" s="311"/>
      <c r="CB61" s="311"/>
      <c r="CC61" s="311"/>
      <c r="CD61" s="311"/>
      <c r="CE61" s="311"/>
      <c r="CF61" s="311"/>
      <c r="CG61" s="311"/>
      <c r="CH61" s="311"/>
      <c r="CI61" s="311"/>
      <c r="CJ61" s="311"/>
      <c r="CK61" s="311"/>
      <c r="CL61" s="311"/>
      <c r="CM61" s="311"/>
      <c r="CN61" s="311"/>
      <c r="CO61" s="311"/>
      <c r="CP61" s="311"/>
      <c r="CQ61" s="311"/>
      <c r="CR61" s="311"/>
      <c r="CS61" s="311"/>
      <c r="CT61" s="311"/>
      <c r="CU61" s="311"/>
      <c r="CV61" s="311"/>
      <c r="CW61" s="311"/>
      <c r="CX61" s="311"/>
      <c r="CY61" s="311"/>
      <c r="CZ61" s="311"/>
      <c r="DA61" s="311"/>
      <c r="DB61" s="311"/>
      <c r="DC61" s="311"/>
      <c r="DD61" s="311"/>
    </row>
    <row r="62" spans="1:108" x14ac:dyDescent="0.2">
      <c r="A62" s="311" t="s">
        <v>563</v>
      </c>
      <c r="B62" s="311"/>
      <c r="C62" s="311"/>
      <c r="D62" s="311"/>
      <c r="E62" s="311"/>
      <c r="F62" s="311"/>
      <c r="G62" s="311"/>
      <c r="H62" s="311"/>
      <c r="I62" s="311"/>
      <c r="J62" s="311"/>
      <c r="K62" s="311"/>
      <c r="L62" s="311"/>
      <c r="M62" s="311"/>
      <c r="N62" s="311"/>
      <c r="O62" s="311"/>
      <c r="P62" s="311"/>
      <c r="Q62" s="311"/>
      <c r="R62" s="311"/>
      <c r="S62" s="311"/>
      <c r="T62" s="311"/>
      <c r="U62" s="311"/>
      <c r="V62" s="311"/>
      <c r="W62" s="311"/>
      <c r="X62" s="311"/>
      <c r="Y62" s="311"/>
      <c r="Z62" s="311"/>
      <c r="AA62" s="311"/>
      <c r="AB62" s="311"/>
      <c r="AC62" s="311"/>
      <c r="AD62" s="311"/>
      <c r="AE62" s="311"/>
      <c r="AF62" s="311"/>
      <c r="AG62" s="311"/>
      <c r="AH62" s="311"/>
      <c r="AI62" s="311"/>
      <c r="AJ62" s="311"/>
      <c r="AK62" s="311"/>
      <c r="AL62" s="311"/>
      <c r="AM62" s="311"/>
      <c r="AN62" s="311"/>
      <c r="AO62" s="311"/>
      <c r="AP62" s="311"/>
      <c r="AQ62" s="311"/>
      <c r="AR62" s="311"/>
      <c r="AS62" s="311"/>
      <c r="AT62" s="311"/>
      <c r="AU62" s="311"/>
      <c r="AV62" s="311"/>
      <c r="AW62" s="311"/>
      <c r="AX62" s="311"/>
      <c r="AY62" s="311"/>
      <c r="AZ62" s="311"/>
      <c r="BA62" s="311"/>
      <c r="BB62" s="311"/>
      <c r="BC62" s="311"/>
      <c r="BD62" s="311"/>
      <c r="BE62" s="311"/>
      <c r="BF62" s="311"/>
      <c r="BG62" s="311"/>
      <c r="BH62" s="311"/>
      <c r="BI62" s="311"/>
      <c r="BJ62" s="311"/>
      <c r="BK62" s="311"/>
      <c r="BL62" s="311"/>
      <c r="BM62" s="311"/>
      <c r="BN62" s="311"/>
      <c r="BO62" s="311"/>
      <c r="BP62" s="311"/>
      <c r="BQ62" s="311"/>
      <c r="BR62" s="311"/>
      <c r="BS62" s="311"/>
      <c r="BT62" s="311"/>
      <c r="BU62" s="311"/>
      <c r="BV62" s="311"/>
      <c r="BW62" s="311"/>
      <c r="BX62" s="311"/>
      <c r="BY62" s="311"/>
      <c r="BZ62" s="311"/>
      <c r="CA62" s="311"/>
      <c r="CB62" s="311"/>
      <c r="CC62" s="311"/>
      <c r="CD62" s="311"/>
      <c r="CE62" s="311"/>
      <c r="CF62" s="311"/>
      <c r="CG62" s="311"/>
      <c r="CH62" s="311"/>
      <c r="CI62" s="311"/>
      <c r="CJ62" s="311"/>
      <c r="CK62" s="311"/>
      <c r="CL62" s="311"/>
      <c r="CM62" s="311"/>
      <c r="CN62" s="311"/>
      <c r="CO62" s="311"/>
      <c r="CP62" s="311"/>
      <c r="CQ62" s="311"/>
      <c r="CR62" s="311"/>
      <c r="CS62" s="311"/>
      <c r="CT62" s="311"/>
      <c r="CU62" s="311"/>
      <c r="CV62" s="311"/>
      <c r="CW62" s="311"/>
      <c r="CX62" s="311"/>
      <c r="CY62" s="311"/>
      <c r="CZ62" s="311"/>
      <c r="DA62" s="311"/>
      <c r="DB62" s="311"/>
      <c r="DC62" s="311"/>
      <c r="DD62" s="311"/>
    </row>
    <row r="63" spans="1:108" x14ac:dyDescent="0.2">
      <c r="A63" s="311" t="s">
        <v>565</v>
      </c>
      <c r="B63" s="311"/>
      <c r="C63" s="311"/>
      <c r="D63" s="311"/>
      <c r="E63" s="311"/>
      <c r="F63" s="311"/>
      <c r="G63" s="311"/>
      <c r="H63" s="311"/>
      <c r="I63" s="311"/>
      <c r="J63" s="311"/>
      <c r="K63" s="311"/>
      <c r="L63" s="311"/>
      <c r="M63" s="311"/>
      <c r="N63" s="311"/>
      <c r="O63" s="311"/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311"/>
      <c r="AF63" s="311"/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11"/>
      <c r="AW63" s="311"/>
      <c r="AX63" s="311"/>
      <c r="AY63" s="311"/>
      <c r="AZ63" s="311"/>
      <c r="BA63" s="311"/>
      <c r="BB63" s="311"/>
      <c r="BC63" s="311"/>
      <c r="BD63" s="311"/>
      <c r="BE63" s="311"/>
      <c r="BF63" s="311"/>
      <c r="BG63" s="311"/>
      <c r="BH63" s="311"/>
      <c r="BI63" s="311"/>
      <c r="BJ63" s="311"/>
      <c r="BK63" s="311"/>
      <c r="BL63" s="311"/>
      <c r="BM63" s="311"/>
      <c r="BN63" s="311"/>
      <c r="BO63" s="311"/>
      <c r="BP63" s="311"/>
      <c r="BQ63" s="311"/>
      <c r="BR63" s="311"/>
      <c r="BS63" s="311"/>
      <c r="BT63" s="311"/>
      <c r="BU63" s="311"/>
      <c r="BV63" s="311"/>
      <c r="BW63" s="311"/>
      <c r="BX63" s="311"/>
      <c r="BY63" s="311"/>
      <c r="BZ63" s="311"/>
      <c r="CA63" s="311"/>
      <c r="CB63" s="311"/>
      <c r="CC63" s="311"/>
      <c r="CD63" s="311"/>
      <c r="CE63" s="311"/>
      <c r="CF63" s="311"/>
      <c r="CG63" s="311"/>
      <c r="CH63" s="311"/>
      <c r="CI63" s="311"/>
      <c r="CJ63" s="311"/>
      <c r="CK63" s="311"/>
      <c r="CL63" s="311"/>
      <c r="CM63" s="311"/>
      <c r="CN63" s="311"/>
      <c r="CO63" s="311"/>
      <c r="CP63" s="311"/>
      <c r="CQ63" s="311"/>
      <c r="CR63" s="311"/>
      <c r="CS63" s="311"/>
      <c r="CT63" s="311"/>
      <c r="CU63" s="311"/>
      <c r="CV63" s="311"/>
      <c r="CW63" s="311"/>
      <c r="CX63" s="311"/>
      <c r="CY63" s="311"/>
      <c r="CZ63" s="311"/>
      <c r="DA63" s="311"/>
      <c r="DB63" s="311"/>
      <c r="DC63" s="311"/>
      <c r="DD63" s="311"/>
    </row>
    <row r="64" spans="1:108" x14ac:dyDescent="0.2">
      <c r="A64" s="311" t="s">
        <v>566</v>
      </c>
      <c r="B64" s="311"/>
      <c r="C64" s="311"/>
      <c r="D64" s="311"/>
      <c r="E64" s="311"/>
      <c r="F64" s="311"/>
      <c r="G64" s="311"/>
      <c r="H64" s="311"/>
      <c r="I64" s="311"/>
      <c r="J64" s="311"/>
      <c r="K64" s="311"/>
      <c r="L64" s="311"/>
      <c r="M64" s="311"/>
      <c r="N64" s="311"/>
      <c r="O64" s="311"/>
      <c r="P64" s="311"/>
      <c r="Q64" s="311"/>
      <c r="R64" s="311"/>
      <c r="S64" s="311"/>
      <c r="T64" s="311"/>
      <c r="U64" s="311"/>
      <c r="V64" s="311"/>
      <c r="W64" s="311"/>
      <c r="X64" s="311"/>
      <c r="Y64" s="311"/>
      <c r="Z64" s="311"/>
      <c r="AA64" s="311"/>
      <c r="AB64" s="311"/>
      <c r="AC64" s="311"/>
      <c r="AD64" s="311"/>
      <c r="AE64" s="311"/>
      <c r="AF64" s="311"/>
      <c r="AG64" s="311"/>
      <c r="AH64" s="311"/>
      <c r="AI64" s="311"/>
      <c r="AJ64" s="311"/>
      <c r="AK64" s="311"/>
      <c r="AL64" s="311"/>
      <c r="AM64" s="311"/>
      <c r="AN64" s="311"/>
      <c r="AO64" s="311"/>
      <c r="AP64" s="311"/>
      <c r="AQ64" s="311"/>
      <c r="AR64" s="311"/>
      <c r="AS64" s="311"/>
      <c r="AT64" s="311"/>
      <c r="AU64" s="311"/>
      <c r="AV64" s="311"/>
      <c r="AW64" s="311"/>
      <c r="AX64" s="311"/>
      <c r="AY64" s="311"/>
      <c r="AZ64" s="311"/>
      <c r="BA64" s="311"/>
      <c r="BB64" s="311"/>
      <c r="BC64" s="311"/>
      <c r="BD64" s="311"/>
      <c r="BE64" s="311"/>
      <c r="BF64" s="311"/>
      <c r="BG64" s="311"/>
      <c r="BH64" s="311"/>
      <c r="BI64" s="311"/>
      <c r="BJ64" s="311"/>
      <c r="BK64" s="311"/>
      <c r="BL64" s="311"/>
      <c r="BM64" s="311"/>
      <c r="BN64" s="311"/>
      <c r="BO64" s="311"/>
      <c r="BP64" s="311"/>
      <c r="BQ64" s="311"/>
      <c r="BR64" s="311"/>
      <c r="BS64" s="311"/>
      <c r="BT64" s="311"/>
      <c r="BU64" s="311"/>
      <c r="BV64" s="311"/>
      <c r="BW64" s="311"/>
      <c r="BX64" s="311"/>
      <c r="BY64" s="311"/>
      <c r="BZ64" s="311"/>
      <c r="CA64" s="311"/>
      <c r="CB64" s="311"/>
      <c r="CC64" s="311"/>
      <c r="CD64" s="311"/>
      <c r="CE64" s="311"/>
      <c r="CF64" s="311"/>
      <c r="CG64" s="311"/>
      <c r="CH64" s="311"/>
      <c r="CI64" s="311"/>
      <c r="CJ64" s="311"/>
      <c r="CK64" s="311"/>
      <c r="CL64" s="311"/>
      <c r="CM64" s="311"/>
      <c r="CN64" s="311"/>
      <c r="CO64" s="311"/>
      <c r="CP64" s="311"/>
      <c r="CQ64" s="311"/>
      <c r="CR64" s="311"/>
      <c r="CS64" s="311"/>
      <c r="CT64" s="311"/>
      <c r="CU64" s="311"/>
      <c r="CV64" s="311"/>
      <c r="CW64" s="311"/>
      <c r="CX64" s="311"/>
      <c r="CY64" s="311"/>
      <c r="CZ64" s="311"/>
      <c r="DA64" s="311"/>
      <c r="DB64" s="311"/>
      <c r="DC64" s="311"/>
      <c r="DD64" s="311"/>
    </row>
    <row r="65" spans="1:108" x14ac:dyDescent="0.2">
      <c r="A65" s="311" t="s">
        <v>567</v>
      </c>
      <c r="B65" s="311"/>
      <c r="C65" s="311"/>
      <c r="D65" s="311"/>
      <c r="E65" s="311"/>
      <c r="F65" s="311"/>
      <c r="G65" s="311"/>
      <c r="H65" s="311"/>
      <c r="I65" s="311"/>
      <c r="J65" s="311"/>
      <c r="K65" s="311"/>
      <c r="L65" s="311"/>
      <c r="M65" s="311"/>
      <c r="N65" s="311"/>
      <c r="O65" s="311"/>
      <c r="P65" s="311"/>
      <c r="Q65" s="311"/>
      <c r="R65" s="311"/>
      <c r="S65" s="311"/>
      <c r="T65" s="311"/>
      <c r="U65" s="311"/>
      <c r="V65" s="311"/>
      <c r="W65" s="311"/>
      <c r="X65" s="311"/>
      <c r="Y65" s="311"/>
      <c r="Z65" s="311"/>
      <c r="AA65" s="311"/>
      <c r="AB65" s="311"/>
      <c r="AC65" s="311"/>
      <c r="AD65" s="311"/>
      <c r="AE65" s="311"/>
      <c r="AF65" s="311"/>
      <c r="AG65" s="311"/>
      <c r="AH65" s="311"/>
      <c r="AI65" s="311"/>
      <c r="AJ65" s="311"/>
      <c r="AK65" s="311"/>
      <c r="AL65" s="311"/>
      <c r="AM65" s="311"/>
      <c r="AN65" s="311"/>
      <c r="AO65" s="311"/>
      <c r="AP65" s="311"/>
      <c r="AQ65" s="311"/>
      <c r="AR65" s="311"/>
      <c r="AS65" s="311"/>
      <c r="AT65" s="311"/>
      <c r="AU65" s="311"/>
      <c r="AV65" s="311"/>
      <c r="AW65" s="311"/>
      <c r="AX65" s="311"/>
      <c r="AY65" s="311"/>
      <c r="AZ65" s="311"/>
      <c r="BA65" s="311"/>
      <c r="BB65" s="311"/>
      <c r="BC65" s="311"/>
      <c r="BD65" s="311"/>
      <c r="BE65" s="311"/>
      <c r="BF65" s="311"/>
      <c r="BG65" s="311"/>
      <c r="BH65" s="311"/>
      <c r="BI65" s="311"/>
      <c r="BJ65" s="311"/>
      <c r="BK65" s="311"/>
      <c r="BL65" s="311"/>
      <c r="BM65" s="311"/>
      <c r="BN65" s="311"/>
      <c r="BO65" s="311"/>
      <c r="BP65" s="311"/>
      <c r="BQ65" s="311"/>
      <c r="BR65" s="311"/>
      <c r="BS65" s="311"/>
      <c r="BT65" s="311"/>
      <c r="BU65" s="311"/>
      <c r="BV65" s="311"/>
      <c r="BW65" s="311"/>
      <c r="BX65" s="311"/>
      <c r="BY65" s="311"/>
      <c r="BZ65" s="311"/>
      <c r="CA65" s="311"/>
      <c r="CB65" s="311"/>
      <c r="CC65" s="311"/>
      <c r="CD65" s="311"/>
      <c r="CE65" s="311"/>
      <c r="CF65" s="311"/>
      <c r="CG65" s="311"/>
      <c r="CH65" s="311"/>
      <c r="CI65" s="311"/>
      <c r="CJ65" s="311"/>
      <c r="CK65" s="311"/>
      <c r="CL65" s="311"/>
      <c r="CM65" s="311"/>
      <c r="CN65" s="311"/>
      <c r="CO65" s="311"/>
      <c r="CP65" s="311"/>
      <c r="CQ65" s="311"/>
      <c r="CR65" s="311"/>
      <c r="CS65" s="311"/>
      <c r="CT65" s="311"/>
      <c r="CU65" s="311"/>
      <c r="CV65" s="311"/>
      <c r="CW65" s="311"/>
      <c r="CX65" s="311"/>
      <c r="CY65" s="311"/>
      <c r="CZ65" s="311"/>
      <c r="DA65" s="311"/>
      <c r="DB65" s="311"/>
      <c r="DC65" s="311"/>
      <c r="DD65" s="311"/>
    </row>
    <row r="66" spans="1:108" x14ac:dyDescent="0.2">
      <c r="A66" s="311" t="s">
        <v>564</v>
      </c>
      <c r="B66" s="311"/>
      <c r="C66" s="311"/>
      <c r="D66" s="311"/>
      <c r="E66" s="311"/>
      <c r="F66" s="311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11"/>
      <c r="W66" s="311"/>
      <c r="X66" s="311"/>
      <c r="Y66" s="311"/>
      <c r="Z66" s="311"/>
      <c r="AA66" s="311"/>
      <c r="AB66" s="311"/>
      <c r="AC66" s="311"/>
      <c r="AD66" s="311"/>
      <c r="AE66" s="311"/>
      <c r="AF66" s="311"/>
      <c r="AG66" s="311"/>
      <c r="AH66" s="311"/>
      <c r="AI66" s="311"/>
      <c r="AJ66" s="311"/>
      <c r="AK66" s="311"/>
      <c r="AL66" s="311"/>
      <c r="AM66" s="311"/>
      <c r="AN66" s="311"/>
      <c r="AO66" s="311"/>
      <c r="AP66" s="311"/>
      <c r="AQ66" s="311"/>
      <c r="AR66" s="311"/>
      <c r="AS66" s="311"/>
      <c r="AT66" s="311"/>
      <c r="AU66" s="311"/>
      <c r="AV66" s="311"/>
      <c r="AW66" s="311"/>
      <c r="AX66" s="311"/>
      <c r="AY66" s="311"/>
      <c r="AZ66" s="311"/>
      <c r="BA66" s="311"/>
      <c r="BB66" s="311"/>
      <c r="BC66" s="311"/>
      <c r="BD66" s="311"/>
      <c r="BE66" s="311"/>
      <c r="BF66" s="311"/>
      <c r="BG66" s="311"/>
      <c r="BH66" s="311"/>
      <c r="BI66" s="311"/>
      <c r="BJ66" s="311"/>
      <c r="BK66" s="311"/>
      <c r="BL66" s="311"/>
      <c r="BM66" s="311"/>
      <c r="BN66" s="311"/>
      <c r="BO66" s="311"/>
      <c r="BP66" s="311"/>
      <c r="BQ66" s="311"/>
      <c r="BR66" s="311"/>
      <c r="BS66" s="311"/>
      <c r="BT66" s="311"/>
      <c r="BU66" s="311"/>
      <c r="BV66" s="311"/>
      <c r="BW66" s="311"/>
      <c r="BX66" s="311"/>
      <c r="BY66" s="311"/>
      <c r="BZ66" s="311"/>
      <c r="CA66" s="311"/>
      <c r="CB66" s="311"/>
      <c r="CC66" s="311"/>
      <c r="CD66" s="311"/>
      <c r="CE66" s="311"/>
      <c r="CF66" s="311"/>
      <c r="CG66" s="311"/>
      <c r="CH66" s="311"/>
      <c r="CI66" s="311"/>
      <c r="CJ66" s="311"/>
      <c r="CK66" s="311"/>
      <c r="CL66" s="311"/>
      <c r="CM66" s="311"/>
      <c r="CN66" s="311"/>
      <c r="CO66" s="311"/>
      <c r="CP66" s="311"/>
      <c r="CQ66" s="311"/>
      <c r="CR66" s="311"/>
      <c r="CS66" s="311"/>
      <c r="CT66" s="311"/>
      <c r="CU66" s="311"/>
      <c r="CV66" s="311"/>
      <c r="CW66" s="311"/>
      <c r="CX66" s="311"/>
      <c r="CY66" s="311"/>
      <c r="CZ66" s="311"/>
      <c r="DA66" s="311"/>
      <c r="DB66" s="311"/>
      <c r="DC66" s="311"/>
      <c r="DD66" s="311"/>
    </row>
    <row r="67" spans="1:108" x14ac:dyDescent="0.2">
      <c r="A67" s="311" t="s">
        <v>568</v>
      </c>
      <c r="B67" s="311"/>
      <c r="C67" s="311"/>
      <c r="D67" s="311"/>
      <c r="E67" s="311"/>
      <c r="F67" s="311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11"/>
      <c r="W67" s="311"/>
      <c r="X67" s="311"/>
      <c r="Y67" s="311"/>
      <c r="Z67" s="311"/>
      <c r="AA67" s="311"/>
      <c r="AB67" s="311"/>
      <c r="AC67" s="311"/>
      <c r="AD67" s="311"/>
      <c r="AE67" s="311"/>
      <c r="AF67" s="311"/>
      <c r="AG67" s="311"/>
      <c r="AH67" s="311"/>
      <c r="AI67" s="311"/>
      <c r="AJ67" s="311"/>
      <c r="AK67" s="311"/>
      <c r="AL67" s="311"/>
      <c r="AM67" s="311"/>
      <c r="AN67" s="311"/>
      <c r="AO67" s="311"/>
      <c r="AP67" s="311"/>
      <c r="AQ67" s="311"/>
      <c r="AR67" s="311"/>
      <c r="AS67" s="311"/>
      <c r="AT67" s="311"/>
      <c r="AU67" s="311"/>
      <c r="AV67" s="311"/>
      <c r="AW67" s="311"/>
      <c r="AX67" s="311"/>
      <c r="AY67" s="311"/>
      <c r="AZ67" s="311"/>
      <c r="BA67" s="311"/>
      <c r="BB67" s="311"/>
      <c r="BC67" s="311"/>
      <c r="BD67" s="311"/>
      <c r="BE67" s="311"/>
      <c r="BF67" s="311"/>
      <c r="BG67" s="311"/>
      <c r="BH67" s="311"/>
      <c r="BI67" s="311"/>
      <c r="BJ67" s="311"/>
      <c r="BK67" s="311"/>
      <c r="BL67" s="311"/>
      <c r="BM67" s="311"/>
      <c r="BN67" s="311"/>
      <c r="BO67" s="311"/>
      <c r="BP67" s="311"/>
      <c r="BQ67" s="311"/>
      <c r="BR67" s="311"/>
      <c r="BS67" s="311"/>
      <c r="BT67" s="311"/>
      <c r="BU67" s="311"/>
      <c r="BV67" s="311"/>
      <c r="BW67" s="311"/>
      <c r="BX67" s="311"/>
      <c r="BY67" s="311"/>
      <c r="BZ67" s="311"/>
      <c r="CA67" s="311"/>
      <c r="CB67" s="311"/>
      <c r="CC67" s="311"/>
      <c r="CD67" s="311"/>
      <c r="CE67" s="311"/>
      <c r="CF67" s="311"/>
      <c r="CG67" s="311"/>
      <c r="CH67" s="311"/>
      <c r="CI67" s="311"/>
      <c r="CJ67" s="311"/>
      <c r="CK67" s="311"/>
      <c r="CL67" s="311"/>
      <c r="CM67" s="311"/>
      <c r="CN67" s="311"/>
      <c r="CO67" s="311"/>
      <c r="CP67" s="311"/>
      <c r="CQ67" s="311"/>
      <c r="CR67" s="311"/>
      <c r="CS67" s="311"/>
      <c r="CT67" s="311"/>
      <c r="CU67" s="311"/>
      <c r="CV67" s="311"/>
      <c r="CW67" s="311"/>
      <c r="CX67" s="311"/>
      <c r="CY67" s="311"/>
      <c r="CZ67" s="311"/>
      <c r="DA67" s="311"/>
      <c r="DB67" s="311"/>
      <c r="DC67" s="311"/>
      <c r="DD67" s="311"/>
    </row>
  </sheetData>
  <mergeCells count="93">
    <mergeCell ref="CN6:CQ6"/>
    <mergeCell ref="CD12:CN12"/>
    <mergeCell ref="BE5:BX5"/>
    <mergeCell ref="BZ5:DD5"/>
    <mergeCell ref="BE1:DD1"/>
    <mergeCell ref="BE2:DD2"/>
    <mergeCell ref="BE3:DD3"/>
    <mergeCell ref="BE4:BX4"/>
    <mergeCell ref="BZ4:DD4"/>
    <mergeCell ref="BN6:BO6"/>
    <mergeCell ref="BP6:BS6"/>
    <mergeCell ref="BT6:BU6"/>
    <mergeCell ref="BV6:CJ6"/>
    <mergeCell ref="CK6:CM6"/>
    <mergeCell ref="A8:DD8"/>
    <mergeCell ref="CO10:DD10"/>
    <mergeCell ref="A57:DD57"/>
    <mergeCell ref="BY25:CB25"/>
    <mergeCell ref="CC25:CF25"/>
    <mergeCell ref="CG25:CJ25"/>
    <mergeCell ref="CO18:DD18"/>
    <mergeCell ref="CO19:DD19"/>
    <mergeCell ref="A20:AN20"/>
    <mergeCell ref="AO20:BY20"/>
    <mergeCell ref="CO20:DD20"/>
    <mergeCell ref="CB20:CN20"/>
    <mergeCell ref="DA25:DD25"/>
    <mergeCell ref="CW25:CZ25"/>
    <mergeCell ref="A25:BV25"/>
    <mergeCell ref="CB18:CN18"/>
    <mergeCell ref="A35:DD35"/>
    <mergeCell ref="A32:DD32"/>
    <mergeCell ref="A9:DD9"/>
    <mergeCell ref="CO13:DD13"/>
    <mergeCell ref="CO14:DD14"/>
    <mergeCell ref="AF15:BY16"/>
    <mergeCell ref="CO15:DD15"/>
    <mergeCell ref="CO16:DD16"/>
    <mergeCell ref="CO11:DD11"/>
    <mergeCell ref="AN12:AQ12"/>
    <mergeCell ref="AU12:BI12"/>
    <mergeCell ref="BJ12:BM12"/>
    <mergeCell ref="BN12:BP12"/>
    <mergeCell ref="CO12:DD12"/>
    <mergeCell ref="CB17:CN17"/>
    <mergeCell ref="CB16:CN16"/>
    <mergeCell ref="CB15:CN15"/>
    <mergeCell ref="AO23:DD23"/>
    <mergeCell ref="A23:AN23"/>
    <mergeCell ref="A22:AN22"/>
    <mergeCell ref="AO22:DD22"/>
    <mergeCell ref="CO17:DD17"/>
    <mergeCell ref="CB19:CN19"/>
    <mergeCell ref="A33:DD33"/>
    <mergeCell ref="A34:DD34"/>
    <mergeCell ref="A29:DD29"/>
    <mergeCell ref="CK25:CN25"/>
    <mergeCell ref="CO25:CR25"/>
    <mergeCell ref="CS25:CV25"/>
    <mergeCell ref="A27:DD27"/>
    <mergeCell ref="A30:DD30"/>
    <mergeCell ref="A31:AX31"/>
    <mergeCell ref="A41:DD41"/>
    <mergeCell ref="A42:DD42"/>
    <mergeCell ref="A44:DD44"/>
    <mergeCell ref="A43:DD43"/>
    <mergeCell ref="A36:DD36"/>
    <mergeCell ref="A38:DD38"/>
    <mergeCell ref="A39:DD39"/>
    <mergeCell ref="A40:DD40"/>
    <mergeCell ref="A37:BV37"/>
    <mergeCell ref="A46:DD46"/>
    <mergeCell ref="A45:DD45"/>
    <mergeCell ref="A47:DD47"/>
    <mergeCell ref="A50:DD50"/>
    <mergeCell ref="A49:DD49"/>
    <mergeCell ref="A48:DD48"/>
    <mergeCell ref="A56:DD56"/>
    <mergeCell ref="A52:DD52"/>
    <mergeCell ref="A51:DD51"/>
    <mergeCell ref="A53:DD53"/>
    <mergeCell ref="A54:DD54"/>
    <mergeCell ref="A55:DD55"/>
    <mergeCell ref="A58:DD58"/>
    <mergeCell ref="A59:DD59"/>
    <mergeCell ref="A60:DD60"/>
    <mergeCell ref="A61:DD61"/>
    <mergeCell ref="A62:DD62"/>
    <mergeCell ref="A63:DD63"/>
    <mergeCell ref="A64:DD64"/>
    <mergeCell ref="A65:DD65"/>
    <mergeCell ref="A66:DD66"/>
    <mergeCell ref="A67:DD67"/>
  </mergeCells>
  <pageMargins left="1.0687500000000001" right="0.23749999999999999" top="0.39370078740157483" bottom="0.39370078740157483" header="0" footer="0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view="pageBreakPreview" topLeftCell="A79" zoomScale="115" zoomScaleNormal="130" zoomScaleSheetLayoutView="115" workbookViewId="0">
      <selection activeCell="C101" sqref="C101"/>
    </sheetView>
  </sheetViews>
  <sheetFormatPr defaultRowHeight="15" x14ac:dyDescent="0.25"/>
  <cols>
    <col min="1" max="1" width="33.140625" customWidth="1"/>
    <col min="2" max="2" width="8.42578125" style="196" customWidth="1"/>
    <col min="3" max="3" width="12.7109375" style="225" customWidth="1"/>
    <col min="4" max="4" width="14.42578125" style="196" customWidth="1"/>
    <col min="5" max="5" width="17" style="207" customWidth="1"/>
    <col min="7" max="7" width="14.140625" style="187" customWidth="1"/>
    <col min="8" max="8" width="13.42578125" bestFit="1" customWidth="1"/>
    <col min="9" max="9" width="11.42578125" bestFit="1" customWidth="1"/>
  </cols>
  <sheetData>
    <row r="1" spans="1:8" x14ac:dyDescent="0.25">
      <c r="A1" s="525" t="s">
        <v>399</v>
      </c>
      <c r="B1" s="526"/>
      <c r="C1" s="526"/>
      <c r="D1" s="526"/>
      <c r="E1" s="526"/>
    </row>
    <row r="2" spans="1:8" x14ac:dyDescent="0.25">
      <c r="E2" s="197" t="s">
        <v>115</v>
      </c>
    </row>
    <row r="3" spans="1:8" ht="15.75" x14ac:dyDescent="0.25">
      <c r="A3" s="168" t="s">
        <v>352</v>
      </c>
      <c r="B3" s="178" t="s">
        <v>353</v>
      </c>
      <c r="C3" s="226" t="s">
        <v>354</v>
      </c>
      <c r="D3" s="178" t="s">
        <v>355</v>
      </c>
      <c r="E3" s="198" t="s">
        <v>39</v>
      </c>
      <c r="F3" s="188" t="s">
        <v>176</v>
      </c>
    </row>
    <row r="4" spans="1:8" ht="42.75" x14ac:dyDescent="0.25">
      <c r="A4" s="169" t="s">
        <v>356</v>
      </c>
      <c r="B4" s="18"/>
      <c r="C4" s="227"/>
      <c r="D4" s="18"/>
      <c r="E4" s="302">
        <f>SUM(E5:E9)</f>
        <v>33968143</v>
      </c>
      <c r="F4" s="173"/>
    </row>
    <row r="5" spans="1:8" ht="38.25" x14ac:dyDescent="0.25">
      <c r="A5" s="170" t="s">
        <v>572</v>
      </c>
      <c r="B5" s="180" t="s">
        <v>400</v>
      </c>
      <c r="C5" s="181"/>
      <c r="D5" s="182"/>
      <c r="E5" s="308">
        <f>ROUND(14798160.23/1.302,2)</f>
        <v>11365714.460000001</v>
      </c>
      <c r="F5" s="173">
        <v>211</v>
      </c>
      <c r="H5" s="187"/>
    </row>
    <row r="6" spans="1:8" ht="38.25" x14ac:dyDescent="0.25">
      <c r="A6" s="170" t="s">
        <v>573</v>
      </c>
      <c r="B6" s="180" t="s">
        <v>400</v>
      </c>
      <c r="C6" s="181"/>
      <c r="D6" s="182"/>
      <c r="E6" s="308">
        <f>ROUND(15465488.72/1.302,2)</f>
        <v>11878255.550000001</v>
      </c>
      <c r="F6" s="173">
        <v>211</v>
      </c>
      <c r="H6" s="187"/>
    </row>
    <row r="7" spans="1:8" ht="38.25" x14ac:dyDescent="0.25">
      <c r="A7" s="170" t="s">
        <v>450</v>
      </c>
      <c r="B7" s="180"/>
      <c r="C7" s="181">
        <v>35</v>
      </c>
      <c r="D7" s="182">
        <f>E7/C7/12</f>
        <v>6213.50530952381</v>
      </c>
      <c r="E7" s="308">
        <f>ROUND(3397793.24/1.302,2)</f>
        <v>2609672.23</v>
      </c>
      <c r="F7" s="173">
        <v>211</v>
      </c>
    </row>
    <row r="8" spans="1:8" x14ac:dyDescent="0.25">
      <c r="A8" s="170" t="s">
        <v>357</v>
      </c>
      <c r="B8" s="180" t="s">
        <v>113</v>
      </c>
      <c r="C8" s="181">
        <v>28</v>
      </c>
      <c r="D8" s="182">
        <f>E8/C8</f>
        <v>8412.908571428572</v>
      </c>
      <c r="E8" s="308">
        <f>ROUND(306701/1.302,2)</f>
        <v>235561.44</v>
      </c>
      <c r="F8" s="173">
        <v>211</v>
      </c>
    </row>
    <row r="9" spans="1:8" x14ac:dyDescent="0.25">
      <c r="A9" s="170" t="s">
        <v>451</v>
      </c>
      <c r="B9" s="180"/>
      <c r="C9" s="181"/>
      <c r="D9" s="182"/>
      <c r="E9" s="307">
        <f>33968143-E5-E6-E7-E8</f>
        <v>7878939.3199999975</v>
      </c>
      <c r="F9" s="173">
        <v>213</v>
      </c>
    </row>
    <row r="10" spans="1:8" ht="31.5" x14ac:dyDescent="0.25">
      <c r="A10" s="171" t="s">
        <v>358</v>
      </c>
      <c r="B10" s="200"/>
      <c r="C10" s="228"/>
      <c r="D10" s="200"/>
      <c r="E10" s="302">
        <f>SUM(E11:E16)</f>
        <v>236250.84000000003</v>
      </c>
      <c r="F10" s="173"/>
    </row>
    <row r="11" spans="1:8" ht="25.5" x14ac:dyDescent="0.25">
      <c r="A11" s="18" t="s">
        <v>574</v>
      </c>
      <c r="B11" s="296" t="s">
        <v>404</v>
      </c>
      <c r="C11" s="296">
        <v>2725.8</v>
      </c>
      <c r="D11" s="294">
        <v>12</v>
      </c>
      <c r="E11" s="307">
        <f>C11*D11</f>
        <v>32709.600000000002</v>
      </c>
      <c r="F11" s="173">
        <v>221</v>
      </c>
    </row>
    <row r="12" spans="1:8" ht="38.25" x14ac:dyDescent="0.25">
      <c r="A12" s="246" t="s">
        <v>575</v>
      </c>
      <c r="B12" s="296" t="s">
        <v>578</v>
      </c>
      <c r="C12" s="296">
        <v>3.0975000000000001</v>
      </c>
      <c r="D12" s="294">
        <v>24152</v>
      </c>
      <c r="E12" s="307">
        <f>C12*D12</f>
        <v>74810.820000000007</v>
      </c>
      <c r="F12" s="173">
        <v>221</v>
      </c>
    </row>
    <row r="13" spans="1:8" ht="15.75" x14ac:dyDescent="0.25">
      <c r="A13" s="18" t="s">
        <v>576</v>
      </c>
      <c r="B13" s="296" t="s">
        <v>404</v>
      </c>
      <c r="C13" s="296">
        <v>1577.625</v>
      </c>
      <c r="D13" s="294">
        <v>12</v>
      </c>
      <c r="E13" s="307">
        <f>C13*D13</f>
        <v>18931.5</v>
      </c>
      <c r="F13" s="173"/>
    </row>
    <row r="14" spans="1:8" ht="15.75" x14ac:dyDescent="0.25">
      <c r="A14" s="18" t="s">
        <v>359</v>
      </c>
      <c r="B14" s="296" t="s">
        <v>407</v>
      </c>
      <c r="C14" s="296">
        <v>7049.91</v>
      </c>
      <c r="D14" s="294">
        <v>12</v>
      </c>
      <c r="E14" s="307">
        <f>C14*D14</f>
        <v>84598.92</v>
      </c>
      <c r="F14" s="173"/>
    </row>
    <row r="15" spans="1:8" ht="15.75" x14ac:dyDescent="0.25">
      <c r="A15" s="18" t="s">
        <v>360</v>
      </c>
      <c r="B15" s="296"/>
      <c r="C15" s="296">
        <v>0</v>
      </c>
      <c r="D15" s="294"/>
      <c r="E15" s="305"/>
      <c r="F15" s="173"/>
    </row>
    <row r="16" spans="1:8" ht="15.75" x14ac:dyDescent="0.25">
      <c r="A16" s="295" t="s">
        <v>577</v>
      </c>
      <c r="B16" s="296" t="s">
        <v>404</v>
      </c>
      <c r="C16" s="296">
        <v>2100</v>
      </c>
      <c r="D16" s="294">
        <v>12</v>
      </c>
      <c r="E16" s="307">
        <f>C16*D16</f>
        <v>25200</v>
      </c>
      <c r="F16" s="173"/>
    </row>
    <row r="17" spans="1:8" ht="31.5" x14ac:dyDescent="0.25">
      <c r="A17" s="171" t="s">
        <v>587</v>
      </c>
      <c r="B17" s="296"/>
      <c r="C17" s="296"/>
      <c r="D17" s="294"/>
      <c r="E17" s="309">
        <f>E18+E19+E21</f>
        <v>166950</v>
      </c>
      <c r="F17" s="173"/>
    </row>
    <row r="18" spans="1:8" ht="27" customHeight="1" x14ac:dyDescent="0.25">
      <c r="A18" s="172" t="s">
        <v>361</v>
      </c>
      <c r="B18" s="296" t="s">
        <v>407</v>
      </c>
      <c r="C18" s="296">
        <v>4</v>
      </c>
      <c r="D18" s="189">
        <v>5302.5</v>
      </c>
      <c r="E18" s="304">
        <f>D18*C18</f>
        <v>21210</v>
      </c>
      <c r="F18" s="173">
        <v>222</v>
      </c>
    </row>
    <row r="19" spans="1:8" ht="35.25" customHeight="1" x14ac:dyDescent="0.25">
      <c r="A19" s="172" t="s">
        <v>362</v>
      </c>
      <c r="B19" s="296" t="s">
        <v>407</v>
      </c>
      <c r="C19" s="296">
        <v>3</v>
      </c>
      <c r="D19" s="189">
        <v>10500</v>
      </c>
      <c r="E19" s="304">
        <f>D19*C19</f>
        <v>31500</v>
      </c>
      <c r="F19" s="173">
        <v>222</v>
      </c>
    </row>
    <row r="20" spans="1:8" ht="25.5" x14ac:dyDescent="0.25">
      <c r="A20" s="172" t="s">
        <v>363</v>
      </c>
      <c r="B20" s="201"/>
      <c r="C20" s="296"/>
      <c r="D20" s="189"/>
      <c r="E20" s="305">
        <v>0</v>
      </c>
      <c r="F20" s="173">
        <v>222</v>
      </c>
    </row>
    <row r="21" spans="1:8" ht="25.5" x14ac:dyDescent="0.25">
      <c r="A21" s="172" t="s">
        <v>586</v>
      </c>
      <c r="B21" s="185" t="s">
        <v>113</v>
      </c>
      <c r="C21" s="296">
        <v>136</v>
      </c>
      <c r="D21" s="186">
        <v>840</v>
      </c>
      <c r="E21" s="304">
        <f>D21*C21</f>
        <v>114240</v>
      </c>
      <c r="F21" s="173">
        <v>212</v>
      </c>
    </row>
    <row r="22" spans="1:8" ht="31.5" x14ac:dyDescent="0.25">
      <c r="A22" s="171" t="s">
        <v>364</v>
      </c>
      <c r="B22" s="200"/>
      <c r="C22" s="230"/>
      <c r="D22" s="202"/>
      <c r="E22" s="302">
        <f>SUM(E23:E26)</f>
        <v>6221703.426</v>
      </c>
      <c r="F22" s="173"/>
    </row>
    <row r="23" spans="1:8" x14ac:dyDescent="0.25">
      <c r="A23" s="174" t="s">
        <v>365</v>
      </c>
      <c r="B23" s="191" t="s">
        <v>579</v>
      </c>
      <c r="C23" s="297">
        <v>247</v>
      </c>
      <c r="D23" s="298">
        <v>4.9359999999999999</v>
      </c>
      <c r="E23" s="310">
        <v>1219300</v>
      </c>
      <c r="F23" s="173">
        <v>223</v>
      </c>
    </row>
    <row r="24" spans="1:8" x14ac:dyDescent="0.25">
      <c r="A24" s="174" t="s">
        <v>366</v>
      </c>
      <c r="B24" s="191" t="s">
        <v>402</v>
      </c>
      <c r="C24" s="231">
        <v>1151000</v>
      </c>
      <c r="D24" s="203">
        <v>4.274</v>
      </c>
      <c r="E24" s="310">
        <v>4919300</v>
      </c>
      <c r="F24" s="173">
        <v>223</v>
      </c>
    </row>
    <row r="25" spans="1:8" x14ac:dyDescent="0.25">
      <c r="A25" s="172" t="s">
        <v>367</v>
      </c>
      <c r="B25" s="191" t="s">
        <v>403</v>
      </c>
      <c r="C25" s="232">
        <v>19.971</v>
      </c>
      <c r="D25" s="204">
        <v>1348</v>
      </c>
      <c r="E25" s="304">
        <f>D25*C25</f>
        <v>26920.907999999999</v>
      </c>
      <c r="F25" s="173">
        <v>223</v>
      </c>
    </row>
    <row r="26" spans="1:8" x14ac:dyDescent="0.25">
      <c r="A26" s="174" t="s">
        <v>368</v>
      </c>
      <c r="B26" s="191" t="s">
        <v>403</v>
      </c>
      <c r="C26" s="232">
        <v>26.229000000000003</v>
      </c>
      <c r="D26" s="204">
        <v>2142</v>
      </c>
      <c r="E26" s="304">
        <f>D26*C26</f>
        <v>56182.518000000004</v>
      </c>
      <c r="F26" s="173">
        <v>223</v>
      </c>
    </row>
    <row r="27" spans="1:8" ht="47.25" x14ac:dyDescent="0.25">
      <c r="A27" s="171" t="s">
        <v>369</v>
      </c>
      <c r="B27" s="200"/>
      <c r="C27" s="229"/>
      <c r="D27" s="189"/>
      <c r="E27" s="302">
        <f>SUM(E28:E37)</f>
        <v>777334.26749999996</v>
      </c>
      <c r="F27" s="173"/>
    </row>
    <row r="28" spans="1:8" ht="63" customHeight="1" x14ac:dyDescent="0.25">
      <c r="A28" s="172" t="s">
        <v>370</v>
      </c>
      <c r="B28" s="180" t="s">
        <v>404</v>
      </c>
      <c r="C28" s="229">
        <v>6843.9000000000005</v>
      </c>
      <c r="D28" s="190">
        <v>5</v>
      </c>
      <c r="E28" s="204">
        <f>D28*C28</f>
        <v>34219.5</v>
      </c>
      <c r="F28" s="173"/>
    </row>
    <row r="29" spans="1:8" ht="33.75" customHeight="1" x14ac:dyDescent="0.25">
      <c r="A29" s="172" t="s">
        <v>439</v>
      </c>
      <c r="B29" s="192" t="s">
        <v>401</v>
      </c>
      <c r="C29" s="233"/>
      <c r="D29" s="193"/>
      <c r="E29" s="193">
        <f>C29*D29</f>
        <v>0</v>
      </c>
      <c r="F29" s="173">
        <v>225</v>
      </c>
    </row>
    <row r="30" spans="1:8" ht="57" customHeight="1" x14ac:dyDescent="0.25">
      <c r="A30" s="172" t="s">
        <v>438</v>
      </c>
      <c r="B30" s="192" t="s">
        <v>432</v>
      </c>
      <c r="C30" s="233">
        <v>20113.8</v>
      </c>
      <c r="D30" s="193">
        <v>5</v>
      </c>
      <c r="E30" s="193">
        <f>C30*D30</f>
        <v>100569</v>
      </c>
      <c r="F30" s="173">
        <v>225</v>
      </c>
      <c r="H30" s="187"/>
    </row>
    <row r="31" spans="1:8" ht="57" customHeight="1" x14ac:dyDescent="0.25">
      <c r="A31" s="172" t="s">
        <v>371</v>
      </c>
      <c r="B31" s="192" t="s">
        <v>404</v>
      </c>
      <c r="C31" s="233">
        <v>0</v>
      </c>
      <c r="D31" s="193">
        <v>0</v>
      </c>
      <c r="E31" s="193">
        <v>0</v>
      </c>
      <c r="F31" s="173">
        <v>225</v>
      </c>
    </row>
    <row r="32" spans="1:8" ht="29.25" customHeight="1" x14ac:dyDescent="0.25">
      <c r="A32" s="172" t="s">
        <v>437</v>
      </c>
      <c r="B32" s="192" t="s">
        <v>405</v>
      </c>
      <c r="C32" s="233">
        <v>41.020437411812139</v>
      </c>
      <c r="D32" s="193">
        <v>4961</v>
      </c>
      <c r="E32" s="193">
        <f>C32*D32</f>
        <v>203502.39</v>
      </c>
      <c r="F32" s="173">
        <v>225</v>
      </c>
    </row>
    <row r="33" spans="1:9" x14ac:dyDescent="0.25">
      <c r="A33" s="300" t="s">
        <v>581</v>
      </c>
      <c r="B33" s="192" t="s">
        <v>410</v>
      </c>
      <c r="C33" s="233">
        <v>10.5</v>
      </c>
      <c r="D33" s="193">
        <v>4000</v>
      </c>
      <c r="E33" s="193">
        <f>C33*D33</f>
        <v>42000</v>
      </c>
      <c r="F33" s="173">
        <v>225</v>
      </c>
    </row>
    <row r="34" spans="1:9" ht="24" customHeight="1" x14ac:dyDescent="0.25">
      <c r="A34" s="172" t="s">
        <v>381</v>
      </c>
      <c r="B34" s="194" t="s">
        <v>401</v>
      </c>
      <c r="C34" s="233">
        <v>338.17349999999999</v>
      </c>
      <c r="D34" s="193">
        <v>260</v>
      </c>
      <c r="E34" s="193">
        <f>C34*D34</f>
        <v>87925.11</v>
      </c>
      <c r="F34" s="173">
        <v>225</v>
      </c>
    </row>
    <row r="35" spans="1:9" ht="51" x14ac:dyDescent="0.25">
      <c r="A35" s="172" t="s">
        <v>372</v>
      </c>
      <c r="B35" s="195"/>
      <c r="C35" s="233"/>
      <c r="D35" s="193"/>
      <c r="E35" s="193">
        <v>0</v>
      </c>
      <c r="F35" s="173">
        <v>0</v>
      </c>
    </row>
    <row r="36" spans="1:9" ht="63.75" x14ac:dyDescent="0.25">
      <c r="A36" s="172" t="s">
        <v>436</v>
      </c>
      <c r="B36" s="194" t="s">
        <v>404</v>
      </c>
      <c r="C36" s="233">
        <v>46704</v>
      </c>
      <c r="D36" s="193">
        <v>5</v>
      </c>
      <c r="E36" s="193">
        <f>C36*D36</f>
        <v>233520</v>
      </c>
      <c r="F36" s="173">
        <v>226</v>
      </c>
    </row>
    <row r="37" spans="1:9" ht="32.25" customHeight="1" x14ac:dyDescent="0.25">
      <c r="A37" s="299" t="s">
        <v>580</v>
      </c>
      <c r="B37" s="194" t="s">
        <v>405</v>
      </c>
      <c r="C37" s="233">
        <v>60.721499999999999</v>
      </c>
      <c r="D37" s="193">
        <v>1245</v>
      </c>
      <c r="E37" s="193">
        <f>C37*D37</f>
        <v>75598.267500000002</v>
      </c>
      <c r="F37" s="173">
        <v>225</v>
      </c>
    </row>
    <row r="38" spans="1:9" ht="47.25" x14ac:dyDescent="0.25">
      <c r="A38" s="176" t="s">
        <v>373</v>
      </c>
      <c r="B38" s="189"/>
      <c r="C38" s="229"/>
      <c r="D38" s="189"/>
      <c r="E38" s="303">
        <f>SUM(E39:E46)</f>
        <v>273420</v>
      </c>
      <c r="F38" s="173"/>
    </row>
    <row r="39" spans="1:9" ht="69.75" customHeight="1" x14ac:dyDescent="0.25">
      <c r="A39" s="172" t="s">
        <v>411</v>
      </c>
      <c r="B39" s="189" t="s">
        <v>410</v>
      </c>
      <c r="C39" s="229"/>
      <c r="D39" s="189"/>
      <c r="E39" s="190">
        <f>C39*D39</f>
        <v>0</v>
      </c>
      <c r="F39" s="173">
        <v>225</v>
      </c>
    </row>
    <row r="40" spans="1:9" ht="56.25" customHeight="1" x14ac:dyDescent="0.25">
      <c r="A40" s="172" t="s">
        <v>412</v>
      </c>
      <c r="B40" s="189" t="s">
        <v>410</v>
      </c>
      <c r="C40" s="229">
        <v>9660</v>
      </c>
      <c r="D40" s="189">
        <v>12</v>
      </c>
      <c r="E40" s="193">
        <f>C40*D40</f>
        <v>115920</v>
      </c>
      <c r="F40" s="173">
        <v>225</v>
      </c>
    </row>
    <row r="41" spans="1:9" ht="51" x14ac:dyDescent="0.25">
      <c r="A41" s="172" t="s">
        <v>413</v>
      </c>
      <c r="B41" s="189"/>
      <c r="C41" s="229"/>
      <c r="D41" s="189">
        <v>0</v>
      </c>
      <c r="E41" s="193">
        <v>0</v>
      </c>
      <c r="F41" s="173"/>
    </row>
    <row r="42" spans="1:9" ht="38.25" x14ac:dyDescent="0.25">
      <c r="A42" s="172" t="s">
        <v>414</v>
      </c>
      <c r="B42" s="189"/>
      <c r="C42" s="229"/>
      <c r="D42" s="189">
        <v>0</v>
      </c>
      <c r="E42" s="193">
        <v>0</v>
      </c>
      <c r="F42" s="173"/>
    </row>
    <row r="43" spans="1:9" ht="37.5" customHeight="1" x14ac:dyDescent="0.25">
      <c r="A43" s="172" t="s">
        <v>415</v>
      </c>
      <c r="B43" s="205" t="s">
        <v>404</v>
      </c>
      <c r="C43" s="224">
        <v>7000</v>
      </c>
      <c r="D43" s="206">
        <v>15</v>
      </c>
      <c r="E43" s="193">
        <f>C43*D43</f>
        <v>105000</v>
      </c>
      <c r="F43" s="173">
        <v>225</v>
      </c>
    </row>
    <row r="44" spans="1:9" ht="45" customHeight="1" x14ac:dyDescent="0.25">
      <c r="A44" s="172" t="s">
        <v>380</v>
      </c>
      <c r="B44" s="205" t="s">
        <v>404</v>
      </c>
      <c r="C44" s="224"/>
      <c r="D44" s="206"/>
      <c r="E44" s="209"/>
      <c r="F44" s="173">
        <v>225</v>
      </c>
    </row>
    <row r="45" spans="1:9" ht="38.25" x14ac:dyDescent="0.25">
      <c r="A45" s="172" t="s">
        <v>408</v>
      </c>
      <c r="B45" s="205" t="s">
        <v>425</v>
      </c>
      <c r="C45" s="224">
        <v>10</v>
      </c>
      <c r="D45" s="206">
        <v>5250</v>
      </c>
      <c r="E45" s="209">
        <f>C45*D45</f>
        <v>52500</v>
      </c>
      <c r="F45" s="173">
        <v>226</v>
      </c>
      <c r="I45" s="187"/>
    </row>
    <row r="46" spans="1:9" x14ac:dyDescent="0.25">
      <c r="A46" s="184"/>
      <c r="B46" s="208"/>
      <c r="C46" s="223"/>
      <c r="D46" s="209"/>
      <c r="E46" s="209"/>
      <c r="F46" s="173"/>
    </row>
    <row r="47" spans="1:9" ht="47.25" x14ac:dyDescent="0.25">
      <c r="A47" s="171" t="s">
        <v>374</v>
      </c>
      <c r="B47" s="200"/>
      <c r="C47" s="228"/>
      <c r="D47" s="200"/>
      <c r="E47" s="199">
        <f>SUM(E48:E80)</f>
        <v>1709945.4700000002</v>
      </c>
      <c r="F47" s="173"/>
    </row>
    <row r="48" spans="1:9" x14ac:dyDescent="0.25">
      <c r="A48" s="184" t="s">
        <v>393</v>
      </c>
      <c r="B48" s="208" t="s">
        <v>404</v>
      </c>
      <c r="C48" s="223">
        <v>30</v>
      </c>
      <c r="D48" s="209">
        <v>2520</v>
      </c>
      <c r="E48" s="306">
        <f>C48*D48</f>
        <v>75600</v>
      </c>
      <c r="F48" s="173">
        <v>225</v>
      </c>
    </row>
    <row r="49" spans="1:6" ht="71.25" customHeight="1" x14ac:dyDescent="0.25">
      <c r="A49" s="184" t="s">
        <v>513</v>
      </c>
      <c r="B49" s="208" t="s">
        <v>404</v>
      </c>
      <c r="C49" s="223">
        <v>1</v>
      </c>
      <c r="D49" s="209">
        <v>5019</v>
      </c>
      <c r="E49" s="306">
        <f>C49*D49</f>
        <v>5019</v>
      </c>
      <c r="F49" s="173">
        <v>225</v>
      </c>
    </row>
    <row r="50" spans="1:6" ht="38.25" x14ac:dyDescent="0.25">
      <c r="A50" s="184" t="s">
        <v>392</v>
      </c>
      <c r="B50" s="208" t="s">
        <v>407</v>
      </c>
      <c r="C50" s="223">
        <v>0</v>
      </c>
      <c r="D50" s="209">
        <v>0</v>
      </c>
      <c r="E50" s="306">
        <v>0</v>
      </c>
      <c r="F50" s="173"/>
    </row>
    <row r="51" spans="1:6" x14ac:dyDescent="0.25">
      <c r="A51" s="184" t="s">
        <v>583</v>
      </c>
      <c r="B51" s="208" t="s">
        <v>404</v>
      </c>
      <c r="C51" s="223">
        <v>10</v>
      </c>
      <c r="D51" s="209">
        <v>21000</v>
      </c>
      <c r="E51" s="306">
        <f>C51*D51</f>
        <v>210000</v>
      </c>
      <c r="F51" s="173">
        <v>226</v>
      </c>
    </row>
    <row r="52" spans="1:6" ht="38.25" x14ac:dyDescent="0.25">
      <c r="A52" s="184" t="s">
        <v>416</v>
      </c>
      <c r="B52" s="208" t="s">
        <v>417</v>
      </c>
      <c r="C52" s="223"/>
      <c r="D52" s="209">
        <v>0</v>
      </c>
      <c r="E52" s="306">
        <f>D52*C52</f>
        <v>0</v>
      </c>
      <c r="F52" s="173"/>
    </row>
    <row r="53" spans="1:6" x14ac:dyDescent="0.25">
      <c r="A53" s="184" t="s">
        <v>409</v>
      </c>
      <c r="B53" s="208" t="s">
        <v>404</v>
      </c>
      <c r="C53" s="223">
        <v>0</v>
      </c>
      <c r="D53" s="209">
        <v>0</v>
      </c>
      <c r="E53" s="306">
        <v>0</v>
      </c>
      <c r="F53" s="173"/>
    </row>
    <row r="54" spans="1:6" ht="25.5" x14ac:dyDescent="0.25">
      <c r="A54" s="184" t="s">
        <v>394</v>
      </c>
      <c r="B54" s="208" t="s">
        <v>425</v>
      </c>
      <c r="C54" s="223">
        <v>1</v>
      </c>
      <c r="D54" s="209">
        <v>31147.200000000001</v>
      </c>
      <c r="E54" s="306">
        <f>C54*D54</f>
        <v>31147.200000000001</v>
      </c>
      <c r="F54" s="173">
        <v>226</v>
      </c>
    </row>
    <row r="55" spans="1:6" ht="33" customHeight="1" x14ac:dyDescent="0.25">
      <c r="A55" s="184" t="s">
        <v>395</v>
      </c>
      <c r="B55" s="208" t="s">
        <v>432</v>
      </c>
      <c r="C55" s="223">
        <v>12</v>
      </c>
      <c r="D55" s="209">
        <v>7135.9785000000002</v>
      </c>
      <c r="E55" s="306">
        <f>C55*D55</f>
        <v>85631.741999999998</v>
      </c>
      <c r="F55" s="173">
        <v>226</v>
      </c>
    </row>
    <row r="56" spans="1:6" ht="33" customHeight="1" x14ac:dyDescent="0.25">
      <c r="A56" s="300" t="s">
        <v>582</v>
      </c>
      <c r="B56" s="208" t="s">
        <v>113</v>
      </c>
      <c r="C56" s="223"/>
      <c r="D56" s="209"/>
      <c r="E56" s="306"/>
      <c r="F56" s="173"/>
    </row>
    <row r="57" spans="1:6" ht="25.5" x14ac:dyDescent="0.25">
      <c r="A57" s="172" t="s">
        <v>396</v>
      </c>
      <c r="B57" s="208" t="s">
        <v>113</v>
      </c>
      <c r="C57" s="223">
        <v>13</v>
      </c>
      <c r="D57" s="209">
        <v>4584.3</v>
      </c>
      <c r="E57" s="306">
        <f>C57*D57</f>
        <v>59595.9</v>
      </c>
      <c r="F57" s="173">
        <v>226</v>
      </c>
    </row>
    <row r="58" spans="1:6" ht="25.5" x14ac:dyDescent="0.25">
      <c r="A58" s="172" t="s">
        <v>397</v>
      </c>
      <c r="B58" s="208" t="s">
        <v>460</v>
      </c>
      <c r="C58" s="223">
        <v>408</v>
      </c>
      <c r="D58" s="209">
        <v>157.5</v>
      </c>
      <c r="E58" s="306">
        <f>C58*D58</f>
        <v>64260</v>
      </c>
      <c r="F58" s="173">
        <v>226</v>
      </c>
    </row>
    <row r="59" spans="1:6" x14ac:dyDescent="0.25">
      <c r="A59" s="172" t="s">
        <v>418</v>
      </c>
      <c r="B59" s="208" t="s">
        <v>113</v>
      </c>
      <c r="C59" s="223"/>
      <c r="D59" s="209">
        <v>0</v>
      </c>
      <c r="E59" s="306">
        <f>D59*C59</f>
        <v>0</v>
      </c>
      <c r="F59" s="173"/>
    </row>
    <row r="60" spans="1:6" x14ac:dyDescent="0.25">
      <c r="A60" s="172" t="s">
        <v>419</v>
      </c>
      <c r="B60" s="208" t="s">
        <v>407</v>
      </c>
      <c r="C60" s="223"/>
      <c r="D60" s="209">
        <v>0</v>
      </c>
      <c r="E60" s="306">
        <f>D60*C60</f>
        <v>0</v>
      </c>
      <c r="F60" s="173"/>
    </row>
    <row r="61" spans="1:6" ht="25.5" x14ac:dyDescent="0.25">
      <c r="A61" s="172" t="s">
        <v>440</v>
      </c>
      <c r="B61" s="208" t="s">
        <v>113</v>
      </c>
      <c r="C61" s="223"/>
      <c r="D61" s="209"/>
      <c r="E61" s="306"/>
      <c r="F61" s="173">
        <v>226</v>
      </c>
    </row>
    <row r="62" spans="1:6" x14ac:dyDescent="0.25">
      <c r="A62" s="172" t="s">
        <v>398</v>
      </c>
      <c r="B62" s="208" t="s">
        <v>401</v>
      </c>
      <c r="C62" s="223">
        <v>1</v>
      </c>
      <c r="D62" s="209">
        <v>39410.658000000003</v>
      </c>
      <c r="E62" s="306">
        <f>C62*D62</f>
        <v>39410.658000000003</v>
      </c>
      <c r="F62" s="173">
        <v>226</v>
      </c>
    </row>
    <row r="63" spans="1:6" ht="25.5" x14ac:dyDescent="0.25">
      <c r="A63" s="172" t="s">
        <v>441</v>
      </c>
      <c r="B63" s="208" t="s">
        <v>113</v>
      </c>
      <c r="C63" s="223"/>
      <c r="D63" s="209"/>
      <c r="E63" s="306"/>
      <c r="F63" s="173">
        <v>226</v>
      </c>
    </row>
    <row r="64" spans="1:6" ht="51" x14ac:dyDescent="0.25">
      <c r="A64" s="172" t="s">
        <v>442</v>
      </c>
      <c r="B64" s="208" t="s">
        <v>401</v>
      </c>
      <c r="C64" s="223">
        <v>4</v>
      </c>
      <c r="D64" s="209">
        <v>15750</v>
      </c>
      <c r="E64" s="306">
        <f>D64*C64</f>
        <v>63000</v>
      </c>
      <c r="F64" s="173">
        <v>226</v>
      </c>
    </row>
    <row r="65" spans="1:6" x14ac:dyDescent="0.25">
      <c r="A65" s="172" t="s">
        <v>420</v>
      </c>
      <c r="B65" s="208" t="s">
        <v>421</v>
      </c>
      <c r="C65" s="301">
        <v>396.7</v>
      </c>
      <c r="D65" s="209">
        <v>174.69</v>
      </c>
      <c r="E65" s="306">
        <v>69298.929999999993</v>
      </c>
      <c r="F65" s="173">
        <v>224</v>
      </c>
    </row>
    <row r="66" spans="1:6" x14ac:dyDescent="0.25">
      <c r="A66" s="172" t="s">
        <v>457</v>
      </c>
      <c r="B66" s="208" t="s">
        <v>407</v>
      </c>
      <c r="C66" s="223">
        <v>1</v>
      </c>
      <c r="D66" s="209">
        <f>80000-37557.34</f>
        <v>42442.66</v>
      </c>
      <c r="E66" s="306">
        <f>D66*C66</f>
        <v>42442.66</v>
      </c>
      <c r="F66" s="173">
        <v>290</v>
      </c>
    </row>
    <row r="67" spans="1:6" x14ac:dyDescent="0.25">
      <c r="A67" s="172" t="s">
        <v>422</v>
      </c>
      <c r="B67" s="208" t="s">
        <v>407</v>
      </c>
      <c r="C67" s="223">
        <v>4</v>
      </c>
      <c r="D67" s="209">
        <v>3675</v>
      </c>
      <c r="E67" s="306">
        <f>D67*C67</f>
        <v>14700</v>
      </c>
      <c r="F67" s="173">
        <v>226</v>
      </c>
    </row>
    <row r="68" spans="1:6" ht="25.5" x14ac:dyDescent="0.25">
      <c r="A68" s="172" t="s">
        <v>423</v>
      </c>
      <c r="B68" s="208" t="s">
        <v>113</v>
      </c>
      <c r="C68" s="223">
        <v>1</v>
      </c>
      <c r="D68" s="209">
        <v>15750</v>
      </c>
      <c r="E68" s="306">
        <f>D68*C68</f>
        <v>15750</v>
      </c>
      <c r="F68" s="173">
        <v>226</v>
      </c>
    </row>
    <row r="69" spans="1:6" ht="25.5" x14ac:dyDescent="0.25">
      <c r="A69" s="172" t="s">
        <v>444</v>
      </c>
      <c r="B69" s="208" t="s">
        <v>113</v>
      </c>
      <c r="C69" s="223">
        <v>100</v>
      </c>
      <c r="D69" s="209">
        <v>510</v>
      </c>
      <c r="E69" s="306">
        <f>D69*C69</f>
        <v>51000</v>
      </c>
      <c r="F69" s="173">
        <v>212</v>
      </c>
    </row>
    <row r="70" spans="1:6" ht="21.75" customHeight="1" x14ac:dyDescent="0.25">
      <c r="A70" s="172" t="s">
        <v>461</v>
      </c>
      <c r="B70" s="208" t="s">
        <v>407</v>
      </c>
      <c r="C70" s="223"/>
      <c r="D70" s="209"/>
      <c r="E70" s="306"/>
      <c r="F70" s="173">
        <v>226</v>
      </c>
    </row>
    <row r="71" spans="1:6" x14ac:dyDescent="0.25">
      <c r="A71" s="172" t="s">
        <v>391</v>
      </c>
      <c r="B71" s="208" t="s">
        <v>424</v>
      </c>
      <c r="C71" s="223">
        <v>6395</v>
      </c>
      <c r="D71" s="209">
        <v>76.13</v>
      </c>
      <c r="E71" s="306">
        <v>486819.38</v>
      </c>
      <c r="F71" s="173">
        <v>340</v>
      </c>
    </row>
    <row r="72" spans="1:6" ht="25.5" x14ac:dyDescent="0.25">
      <c r="A72" s="172" t="s">
        <v>452</v>
      </c>
      <c r="B72" s="208" t="s">
        <v>424</v>
      </c>
      <c r="C72" s="223">
        <v>0</v>
      </c>
      <c r="D72" s="209">
        <v>0</v>
      </c>
      <c r="E72" s="306">
        <f>D72*C72</f>
        <v>0</v>
      </c>
      <c r="F72" s="173"/>
    </row>
    <row r="73" spans="1:6" ht="25.5" x14ac:dyDescent="0.25">
      <c r="A73" s="172" t="s">
        <v>456</v>
      </c>
      <c r="B73" s="208" t="s">
        <v>404</v>
      </c>
      <c r="C73" s="223">
        <v>0</v>
      </c>
      <c r="D73" s="209"/>
      <c r="E73" s="306">
        <v>0</v>
      </c>
      <c r="F73" s="173"/>
    </row>
    <row r="74" spans="1:6" x14ac:dyDescent="0.25">
      <c r="A74" s="172" t="s">
        <v>453</v>
      </c>
      <c r="B74" s="208" t="s">
        <v>404</v>
      </c>
      <c r="C74" s="223">
        <v>0</v>
      </c>
      <c r="D74" s="209"/>
      <c r="E74" s="306">
        <v>0</v>
      </c>
      <c r="F74" s="173"/>
    </row>
    <row r="75" spans="1:6" x14ac:dyDescent="0.25">
      <c r="A75" s="172" t="s">
        <v>445</v>
      </c>
      <c r="B75" s="208" t="s">
        <v>404</v>
      </c>
      <c r="C75" s="223"/>
      <c r="D75" s="209"/>
      <c r="E75" s="306"/>
      <c r="F75" s="173">
        <v>340</v>
      </c>
    </row>
    <row r="76" spans="1:6" x14ac:dyDescent="0.25">
      <c r="A76" s="172" t="s">
        <v>455</v>
      </c>
      <c r="B76" s="208" t="s">
        <v>404</v>
      </c>
      <c r="C76" s="223">
        <v>10</v>
      </c>
      <c r="D76" s="209">
        <v>8400</v>
      </c>
      <c r="E76" s="306">
        <f>C76*D76</f>
        <v>84000</v>
      </c>
      <c r="F76" s="173">
        <v>340</v>
      </c>
    </row>
    <row r="77" spans="1:6" ht="38.25" x14ac:dyDescent="0.25">
      <c r="A77" s="172" t="s">
        <v>443</v>
      </c>
      <c r="B77" s="208" t="s">
        <v>404</v>
      </c>
      <c r="C77" s="223">
        <v>10</v>
      </c>
      <c r="D77" s="209">
        <v>8400</v>
      </c>
      <c r="E77" s="306">
        <f>C77*D77</f>
        <v>84000</v>
      </c>
      <c r="F77" s="173">
        <v>340</v>
      </c>
    </row>
    <row r="78" spans="1:6" x14ac:dyDescent="0.25">
      <c r="A78" s="172" t="s">
        <v>446</v>
      </c>
      <c r="B78" s="208" t="s">
        <v>404</v>
      </c>
      <c r="C78" s="223">
        <v>10</v>
      </c>
      <c r="D78" s="209">
        <v>8767.5</v>
      </c>
      <c r="E78" s="306">
        <f>C78*D78</f>
        <v>87675</v>
      </c>
      <c r="F78" s="173">
        <v>340</v>
      </c>
    </row>
    <row r="79" spans="1:6" x14ac:dyDescent="0.25">
      <c r="A79" s="172" t="s">
        <v>447</v>
      </c>
      <c r="B79" s="208" t="s">
        <v>404</v>
      </c>
      <c r="C79" s="223">
        <v>10</v>
      </c>
      <c r="D79" s="209">
        <v>14059.5</v>
      </c>
      <c r="E79" s="306">
        <f>C79*D79</f>
        <v>140595</v>
      </c>
      <c r="F79" s="173">
        <v>340</v>
      </c>
    </row>
    <row r="80" spans="1:6" ht="25.5" x14ac:dyDescent="0.25">
      <c r="A80" s="172" t="s">
        <v>454</v>
      </c>
      <c r="B80" s="205" t="s">
        <v>404</v>
      </c>
      <c r="C80" s="224">
        <v>0</v>
      </c>
      <c r="D80" s="209">
        <v>0</v>
      </c>
      <c r="E80" s="206">
        <v>0</v>
      </c>
      <c r="F80" s="173"/>
    </row>
    <row r="81" spans="1:6" ht="38.25" x14ac:dyDescent="0.25">
      <c r="A81" s="171" t="s">
        <v>375</v>
      </c>
      <c r="B81" s="189"/>
      <c r="C81" s="229"/>
      <c r="D81" s="189"/>
      <c r="E81" s="199">
        <f>SUM(E82:E92)</f>
        <v>1041450</v>
      </c>
      <c r="F81" s="173"/>
    </row>
    <row r="82" spans="1:6" x14ac:dyDescent="0.25">
      <c r="A82" s="211"/>
      <c r="B82" s="212"/>
      <c r="C82" s="181"/>
      <c r="D82" s="216"/>
      <c r="E82" s="183"/>
      <c r="F82" s="173"/>
    </row>
    <row r="83" spans="1:6" x14ac:dyDescent="0.25">
      <c r="A83" s="211" t="s">
        <v>426</v>
      </c>
      <c r="B83" s="214" t="s">
        <v>400</v>
      </c>
      <c r="C83" s="181">
        <v>20</v>
      </c>
      <c r="D83" s="216">
        <v>5400</v>
      </c>
      <c r="E83" s="306">
        <f>D83*C83</f>
        <v>108000</v>
      </c>
      <c r="F83" s="173">
        <v>226</v>
      </c>
    </row>
    <row r="84" spans="1:6" x14ac:dyDescent="0.25">
      <c r="A84" s="211" t="s">
        <v>427</v>
      </c>
      <c r="B84" s="214" t="s">
        <v>400</v>
      </c>
      <c r="C84" s="223">
        <v>30</v>
      </c>
      <c r="D84" s="209">
        <v>3521.7000000000003</v>
      </c>
      <c r="E84" s="306">
        <f>D84*C84</f>
        <v>105651.00000000001</v>
      </c>
      <c r="F84" s="173">
        <v>226</v>
      </c>
    </row>
    <row r="85" spans="1:6" ht="25.5" x14ac:dyDescent="0.25">
      <c r="A85" s="211" t="s">
        <v>428</v>
      </c>
      <c r="B85" s="214" t="s">
        <v>406</v>
      </c>
      <c r="C85" s="181">
        <v>300</v>
      </c>
      <c r="D85" s="216">
        <f>E85/C85</f>
        <v>442.31833333333333</v>
      </c>
      <c r="E85" s="307">
        <f>130000+2695.5</f>
        <v>132695.5</v>
      </c>
      <c r="F85" s="173">
        <v>310</v>
      </c>
    </row>
    <row r="86" spans="1:6" ht="26.25" x14ac:dyDescent="0.25">
      <c r="A86" s="211" t="s">
        <v>458</v>
      </c>
      <c r="B86" s="214" t="s">
        <v>459</v>
      </c>
      <c r="C86" s="181">
        <v>2</v>
      </c>
      <c r="D86" s="216">
        <v>30801.75</v>
      </c>
      <c r="E86" s="307">
        <f>C86*D86</f>
        <v>61603.5</v>
      </c>
      <c r="F86" s="173">
        <v>226</v>
      </c>
    </row>
    <row r="87" spans="1:6" x14ac:dyDescent="0.25">
      <c r="A87" s="211" t="s">
        <v>429</v>
      </c>
      <c r="B87" s="214" t="s">
        <v>406</v>
      </c>
      <c r="C87" s="181">
        <v>25</v>
      </c>
      <c r="D87" s="216">
        <f t="shared" ref="D87:D89" si="0">E87/C87</f>
        <v>0</v>
      </c>
      <c r="E87" s="307"/>
      <c r="F87" s="173">
        <v>310</v>
      </c>
    </row>
    <row r="88" spans="1:6" ht="25.5" x14ac:dyDescent="0.25">
      <c r="A88" s="211" t="s">
        <v>430</v>
      </c>
      <c r="B88" s="214" t="s">
        <v>425</v>
      </c>
      <c r="C88" s="181">
        <v>0</v>
      </c>
      <c r="D88" s="213">
        <v>0</v>
      </c>
      <c r="E88" s="307">
        <v>0</v>
      </c>
      <c r="F88" s="173"/>
    </row>
    <row r="89" spans="1:6" x14ac:dyDescent="0.25">
      <c r="A89" s="211" t="s">
        <v>588</v>
      </c>
      <c r="B89" s="215" t="s">
        <v>406</v>
      </c>
      <c r="C89" s="181">
        <v>2</v>
      </c>
      <c r="D89" s="213">
        <f t="shared" si="0"/>
        <v>200000</v>
      </c>
      <c r="E89" s="307">
        <v>400000</v>
      </c>
      <c r="F89" s="173">
        <v>310</v>
      </c>
    </row>
    <row r="90" spans="1:6" x14ac:dyDescent="0.25">
      <c r="A90" s="172" t="s">
        <v>431</v>
      </c>
      <c r="B90" s="215" t="s">
        <v>424</v>
      </c>
      <c r="C90" s="181">
        <v>2600</v>
      </c>
      <c r="D90" s="216">
        <v>72.5</v>
      </c>
      <c r="E90" s="307">
        <f>C90*D90</f>
        <v>188500</v>
      </c>
      <c r="F90" s="173">
        <v>340</v>
      </c>
    </row>
    <row r="91" spans="1:6" ht="25.5" x14ac:dyDescent="0.25">
      <c r="A91" s="211" t="s">
        <v>589</v>
      </c>
      <c r="B91" s="214" t="s">
        <v>407</v>
      </c>
      <c r="C91" s="181">
        <v>1</v>
      </c>
      <c r="D91" s="213">
        <v>45000</v>
      </c>
      <c r="E91" s="307">
        <f>C91*D91</f>
        <v>45000</v>
      </c>
      <c r="F91" s="173">
        <v>340</v>
      </c>
    </row>
    <row r="92" spans="1:6" x14ac:dyDescent="0.25">
      <c r="A92" s="234"/>
      <c r="B92" s="237"/>
      <c r="C92" s="217"/>
      <c r="D92" s="213"/>
      <c r="E92" s="210"/>
      <c r="F92" s="173">
        <v>340</v>
      </c>
    </row>
    <row r="93" spans="1:6" ht="15.75" x14ac:dyDescent="0.25">
      <c r="A93" s="221" t="s">
        <v>433</v>
      </c>
      <c r="B93" s="237"/>
      <c r="C93" s="217"/>
      <c r="D93" s="182"/>
      <c r="E93" s="222">
        <f>SUM(E94:E95)</f>
        <v>1306703</v>
      </c>
      <c r="F93" s="173"/>
    </row>
    <row r="94" spans="1:6" x14ac:dyDescent="0.25">
      <c r="A94" s="175" t="s">
        <v>448</v>
      </c>
      <c r="B94" s="238" t="s">
        <v>434</v>
      </c>
      <c r="C94" s="218">
        <v>4</v>
      </c>
      <c r="D94" s="213">
        <v>16715.5</v>
      </c>
      <c r="E94" s="219">
        <v>33703</v>
      </c>
      <c r="F94" s="173">
        <v>290</v>
      </c>
    </row>
    <row r="95" spans="1:6" x14ac:dyDescent="0.25">
      <c r="A95" s="175" t="s">
        <v>449</v>
      </c>
      <c r="B95" s="238" t="s">
        <v>434</v>
      </c>
      <c r="C95" s="218">
        <v>4</v>
      </c>
      <c r="D95" s="220">
        <v>99250</v>
      </c>
      <c r="E95" s="183">
        <v>1273000</v>
      </c>
      <c r="F95" s="173">
        <v>290</v>
      </c>
    </row>
    <row r="96" spans="1:6" ht="15.75" x14ac:dyDescent="0.25">
      <c r="A96" s="171"/>
      <c r="B96" s="189"/>
      <c r="C96" s="229"/>
      <c r="D96" s="189"/>
      <c r="E96" s="199"/>
      <c r="F96" s="173"/>
    </row>
    <row r="97" spans="1:6" ht="15.75" x14ac:dyDescent="0.25">
      <c r="A97" s="171" t="s">
        <v>376</v>
      </c>
      <c r="B97" s="189"/>
      <c r="C97" s="229"/>
      <c r="D97" s="189"/>
      <c r="E97" s="199">
        <f>E81+E47+E38+E27+E22+E17+E10+E4+E93</f>
        <v>45701900.0035</v>
      </c>
      <c r="F97" s="173"/>
    </row>
    <row r="99" spans="1:6" x14ac:dyDescent="0.25">
      <c r="A99" s="1" t="s">
        <v>435</v>
      </c>
      <c r="B99" s="235"/>
      <c r="C99" s="236" t="s">
        <v>529</v>
      </c>
    </row>
    <row r="100" spans="1:6" x14ac:dyDescent="0.25">
      <c r="A100" s="1" t="s">
        <v>224</v>
      </c>
      <c r="B100" s="235"/>
      <c r="C100" s="236" t="s">
        <v>590</v>
      </c>
    </row>
    <row r="101" spans="1:6" x14ac:dyDescent="0.25">
      <c r="A101" s="1" t="s">
        <v>377</v>
      </c>
      <c r="B101" s="235"/>
      <c r="C101" s="236" t="s">
        <v>590</v>
      </c>
    </row>
  </sheetData>
  <autoFilter ref="A3:I95"/>
  <mergeCells count="1">
    <mergeCell ref="A1:E1"/>
  </mergeCells>
  <pageMargins left="0.9055118110236221" right="0.31496062992125984" top="0.74803149606299213" bottom="0.74803149606299213" header="0" footer="0"/>
  <pageSetup paperSize="9" scale="92" orientation="portrait" r:id="rId1"/>
  <rowBreaks count="3" manualBreakCount="3">
    <brk id="30" max="5" man="1"/>
    <brk id="46" max="5" man="1"/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73"/>
  <sheetViews>
    <sheetView view="pageBreakPreview" topLeftCell="A34" zoomScaleSheetLayoutView="100" workbookViewId="0">
      <selection activeCell="BU43" sqref="BU43:DD43"/>
    </sheetView>
  </sheetViews>
  <sheetFormatPr defaultColWidth="0.85546875" defaultRowHeight="12.75" x14ac:dyDescent="0.2"/>
  <cols>
    <col min="1" max="16384" width="0.85546875" style="4"/>
  </cols>
  <sheetData>
    <row r="1" spans="1:108" ht="16.5" customHeight="1" x14ac:dyDescent="0.2">
      <c r="A1" s="315" t="s">
        <v>150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</row>
    <row r="2" spans="1:108" x14ac:dyDescent="0.2">
      <c r="A2" s="368" t="s">
        <v>151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368"/>
      <c r="AB2" s="368"/>
      <c r="AC2" s="368"/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368"/>
      <c r="AP2" s="368"/>
      <c r="AQ2" s="368"/>
      <c r="AR2" s="368"/>
      <c r="AS2" s="368"/>
      <c r="AT2" s="368"/>
      <c r="AU2" s="368"/>
      <c r="AV2" s="368"/>
      <c r="AW2" s="368"/>
      <c r="AX2" s="368"/>
      <c r="AY2" s="368"/>
      <c r="AZ2" s="368"/>
      <c r="BA2" s="368"/>
      <c r="BB2" s="368"/>
      <c r="BC2" s="368"/>
      <c r="BD2" s="368"/>
      <c r="BE2" s="368"/>
      <c r="BF2" s="368"/>
      <c r="BG2" s="368"/>
      <c r="BH2" s="368"/>
      <c r="BI2" s="368"/>
      <c r="BJ2" s="368"/>
      <c r="BK2" s="368"/>
      <c r="BL2" s="368"/>
      <c r="BM2" s="368"/>
      <c r="BN2" s="368"/>
      <c r="BO2" s="368"/>
      <c r="BP2" s="368"/>
      <c r="BQ2" s="368"/>
      <c r="BR2" s="368"/>
      <c r="BS2" s="368"/>
      <c r="BT2" s="368"/>
      <c r="BU2" s="368"/>
      <c r="BV2" s="368"/>
      <c r="BW2" s="368"/>
      <c r="BX2" s="368"/>
      <c r="BY2" s="368"/>
      <c r="BZ2" s="368"/>
      <c r="CA2" s="368"/>
      <c r="CB2" s="368"/>
      <c r="CC2" s="368"/>
      <c r="CD2" s="368"/>
      <c r="CE2" s="368"/>
      <c r="CF2" s="368"/>
      <c r="CG2" s="368"/>
      <c r="CH2" s="368"/>
      <c r="CI2" s="368"/>
      <c r="CJ2" s="368"/>
      <c r="CK2" s="368"/>
      <c r="CL2" s="368"/>
      <c r="CM2" s="368"/>
      <c r="CN2" s="368"/>
      <c r="CO2" s="368"/>
      <c r="CP2" s="368"/>
      <c r="CQ2" s="368"/>
      <c r="CR2" s="368"/>
      <c r="CS2" s="368"/>
      <c r="CT2" s="368"/>
      <c r="CU2" s="368"/>
      <c r="CV2" s="368"/>
      <c r="CW2" s="368"/>
      <c r="CX2" s="368"/>
      <c r="CY2" s="368"/>
      <c r="CZ2" s="368"/>
      <c r="DA2" s="368"/>
      <c r="DB2" s="368"/>
      <c r="DC2" s="368"/>
      <c r="DD2" s="368"/>
    </row>
    <row r="3" spans="1:108" x14ac:dyDescent="0.2">
      <c r="A3" s="368" t="s">
        <v>285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8"/>
      <c r="S3" s="368"/>
      <c r="T3" s="368"/>
      <c r="U3" s="368"/>
      <c r="V3" s="368"/>
      <c r="W3" s="368"/>
      <c r="X3" s="368"/>
      <c r="Y3" s="368"/>
      <c r="Z3" s="368"/>
      <c r="AA3" s="368"/>
      <c r="AB3" s="368"/>
      <c r="AC3" s="368"/>
      <c r="AD3" s="368"/>
      <c r="AE3" s="368"/>
      <c r="AF3" s="368"/>
      <c r="AG3" s="368"/>
      <c r="AH3" s="368"/>
      <c r="AI3" s="368"/>
      <c r="AJ3" s="368"/>
      <c r="AK3" s="368"/>
      <c r="AL3" s="368"/>
      <c r="AM3" s="368"/>
      <c r="AN3" s="368"/>
      <c r="AO3" s="368"/>
      <c r="AP3" s="368"/>
      <c r="AQ3" s="368"/>
      <c r="AR3" s="368"/>
      <c r="AS3" s="368"/>
      <c r="AT3" s="368"/>
      <c r="AU3" s="368"/>
      <c r="AV3" s="368"/>
      <c r="AW3" s="368"/>
      <c r="AX3" s="368"/>
      <c r="AY3" s="368"/>
      <c r="AZ3" s="368"/>
      <c r="BA3" s="368"/>
      <c r="BB3" s="368"/>
      <c r="BC3" s="368"/>
      <c r="BD3" s="368"/>
      <c r="BE3" s="368"/>
      <c r="BF3" s="368"/>
      <c r="BG3" s="368"/>
      <c r="BH3" s="368"/>
      <c r="BI3" s="368"/>
      <c r="BJ3" s="368"/>
      <c r="BK3" s="368"/>
      <c r="BL3" s="368"/>
      <c r="BM3" s="368"/>
      <c r="BN3" s="368"/>
      <c r="BO3" s="368"/>
      <c r="BP3" s="368"/>
      <c r="BQ3" s="368"/>
      <c r="BR3" s="368"/>
      <c r="BS3" s="368"/>
      <c r="BT3" s="368"/>
      <c r="BU3" s="368"/>
      <c r="BV3" s="368"/>
      <c r="BW3" s="368"/>
      <c r="BX3" s="368"/>
      <c r="BY3" s="368"/>
      <c r="BZ3" s="368"/>
      <c r="CA3" s="368"/>
      <c r="CB3" s="368"/>
      <c r="CC3" s="368"/>
      <c r="CD3" s="368"/>
      <c r="CE3" s="368"/>
      <c r="CF3" s="368"/>
      <c r="CG3" s="368"/>
      <c r="CH3" s="368"/>
      <c r="CI3" s="368"/>
      <c r="CJ3" s="368"/>
      <c r="CK3" s="368"/>
      <c r="CL3" s="368"/>
      <c r="CM3" s="368"/>
      <c r="CN3" s="368"/>
      <c r="CO3" s="368"/>
      <c r="CP3" s="368"/>
      <c r="CQ3" s="368"/>
      <c r="CR3" s="368"/>
      <c r="CS3" s="368"/>
      <c r="CT3" s="368"/>
      <c r="CU3" s="368"/>
      <c r="CV3" s="368"/>
      <c r="CW3" s="368"/>
      <c r="CX3" s="368"/>
      <c r="CY3" s="368"/>
      <c r="CZ3" s="368"/>
      <c r="DA3" s="368"/>
      <c r="DB3" s="368"/>
      <c r="DC3" s="368"/>
      <c r="DD3" s="368"/>
    </row>
    <row r="4" spans="1:108" x14ac:dyDescent="0.2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  <c r="AS4" s="377"/>
      <c r="AT4" s="377"/>
      <c r="AU4" s="377"/>
      <c r="AV4" s="377"/>
      <c r="AW4" s="377"/>
      <c r="AX4" s="377"/>
      <c r="AY4" s="377"/>
      <c r="AZ4" s="377"/>
      <c r="BA4" s="377"/>
      <c r="BB4" s="377"/>
      <c r="BC4" s="377"/>
      <c r="BD4" s="377"/>
      <c r="BE4" s="377"/>
      <c r="BF4" s="377"/>
      <c r="BG4" s="377"/>
      <c r="BH4" s="377"/>
      <c r="BI4" s="377"/>
      <c r="BJ4" s="377"/>
      <c r="BK4" s="377"/>
      <c r="BL4" s="377"/>
      <c r="BM4" s="377"/>
      <c r="BN4" s="377"/>
      <c r="BO4" s="377"/>
      <c r="BP4" s="377"/>
      <c r="BQ4" s="377"/>
      <c r="BR4" s="377"/>
      <c r="BS4" s="377"/>
      <c r="BT4" s="377"/>
      <c r="BU4" s="377"/>
      <c r="BV4" s="377"/>
      <c r="BW4" s="377"/>
      <c r="BX4" s="377"/>
      <c r="BY4" s="377"/>
      <c r="BZ4" s="377"/>
      <c r="CA4" s="377"/>
      <c r="CB4" s="377"/>
      <c r="CC4" s="377"/>
      <c r="CD4" s="377"/>
      <c r="CE4" s="377"/>
      <c r="CF4" s="377"/>
      <c r="CG4" s="377"/>
      <c r="CH4" s="377"/>
      <c r="CI4" s="377"/>
      <c r="CJ4" s="377"/>
      <c r="CK4" s="377"/>
      <c r="CL4" s="377"/>
      <c r="CM4" s="377"/>
      <c r="CN4" s="377"/>
      <c r="CO4" s="377"/>
      <c r="CP4" s="377"/>
      <c r="CQ4" s="377"/>
      <c r="CR4" s="377"/>
      <c r="CS4" s="377"/>
      <c r="CT4" s="377"/>
      <c r="CU4" s="377"/>
      <c r="CV4" s="377"/>
      <c r="CW4" s="377"/>
      <c r="CX4" s="377"/>
      <c r="CY4" s="377"/>
      <c r="CZ4" s="377"/>
      <c r="DA4" s="377"/>
      <c r="DB4" s="377"/>
      <c r="DC4" s="377"/>
      <c r="DD4" s="377"/>
    </row>
    <row r="5" spans="1:108" ht="3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</row>
    <row r="6" spans="1:108" ht="15" customHeight="1" x14ac:dyDescent="0.2">
      <c r="A6" s="371" t="s">
        <v>0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2"/>
      <c r="U6" s="372"/>
      <c r="V6" s="372"/>
      <c r="W6" s="372"/>
      <c r="X6" s="372"/>
      <c r="Y6" s="372"/>
      <c r="Z6" s="372"/>
      <c r="AA6" s="372"/>
      <c r="AB6" s="372"/>
      <c r="AC6" s="372"/>
      <c r="AD6" s="372"/>
      <c r="AE6" s="372"/>
      <c r="AF6" s="372"/>
      <c r="AG6" s="372"/>
      <c r="AH6" s="372"/>
      <c r="AI6" s="372"/>
      <c r="AJ6" s="372"/>
      <c r="AK6" s="372"/>
      <c r="AL6" s="372"/>
      <c r="AM6" s="372"/>
      <c r="AN6" s="372"/>
      <c r="AO6" s="372"/>
      <c r="AP6" s="372"/>
      <c r="AQ6" s="372"/>
      <c r="AR6" s="372"/>
      <c r="AS6" s="372"/>
      <c r="AT6" s="372"/>
      <c r="AU6" s="372"/>
      <c r="AV6" s="372"/>
      <c r="AW6" s="372"/>
      <c r="AX6" s="372"/>
      <c r="AY6" s="372"/>
      <c r="AZ6" s="372"/>
      <c r="BA6" s="372"/>
      <c r="BB6" s="372"/>
      <c r="BC6" s="372"/>
      <c r="BD6" s="372"/>
      <c r="BE6" s="372"/>
      <c r="BF6" s="372"/>
      <c r="BG6" s="372"/>
      <c r="BH6" s="372"/>
      <c r="BI6" s="372"/>
      <c r="BJ6" s="372"/>
      <c r="BK6" s="372"/>
      <c r="BL6" s="372"/>
      <c r="BM6" s="372"/>
      <c r="BN6" s="372"/>
      <c r="BO6" s="372"/>
      <c r="BP6" s="372"/>
      <c r="BQ6" s="372"/>
      <c r="BR6" s="372"/>
      <c r="BS6" s="372"/>
      <c r="BT6" s="373"/>
      <c r="BU6" s="371" t="s">
        <v>66</v>
      </c>
      <c r="BV6" s="372"/>
      <c r="BW6" s="372"/>
      <c r="BX6" s="372"/>
      <c r="BY6" s="372"/>
      <c r="BZ6" s="372"/>
      <c r="CA6" s="372"/>
      <c r="CB6" s="372"/>
      <c r="CC6" s="372"/>
      <c r="CD6" s="372"/>
      <c r="CE6" s="372"/>
      <c r="CF6" s="372"/>
      <c r="CG6" s="372"/>
      <c r="CH6" s="372"/>
      <c r="CI6" s="372"/>
      <c r="CJ6" s="372"/>
      <c r="CK6" s="372"/>
      <c r="CL6" s="372"/>
      <c r="CM6" s="372"/>
      <c r="CN6" s="372"/>
      <c r="CO6" s="372"/>
      <c r="CP6" s="372"/>
      <c r="CQ6" s="372"/>
      <c r="CR6" s="372"/>
      <c r="CS6" s="372"/>
      <c r="CT6" s="372"/>
      <c r="CU6" s="372"/>
      <c r="CV6" s="372"/>
      <c r="CW6" s="372"/>
      <c r="CX6" s="372"/>
      <c r="CY6" s="372"/>
      <c r="CZ6" s="372"/>
      <c r="DA6" s="372"/>
      <c r="DB6" s="372"/>
      <c r="DC6" s="372"/>
      <c r="DD6" s="373"/>
    </row>
    <row r="7" spans="1:108" s="9" customFormat="1" ht="15" customHeight="1" x14ac:dyDescent="0.2">
      <c r="A7" s="26"/>
      <c r="B7" s="362" t="s">
        <v>61</v>
      </c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62"/>
      <c r="AK7" s="362"/>
      <c r="AL7" s="362"/>
      <c r="AM7" s="362"/>
      <c r="AN7" s="362"/>
      <c r="AO7" s="362"/>
      <c r="AP7" s="362"/>
      <c r="AQ7" s="362"/>
      <c r="AR7" s="362"/>
      <c r="AS7" s="362"/>
      <c r="AT7" s="362"/>
      <c r="AU7" s="362"/>
      <c r="AV7" s="362"/>
      <c r="AW7" s="362"/>
      <c r="AX7" s="362"/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2"/>
      <c r="BQ7" s="362"/>
      <c r="BR7" s="362"/>
      <c r="BS7" s="362"/>
      <c r="BT7" s="363"/>
      <c r="BU7" s="374">
        <v>92204278.060000002</v>
      </c>
      <c r="BV7" s="375"/>
      <c r="BW7" s="375"/>
      <c r="BX7" s="375"/>
      <c r="BY7" s="375"/>
      <c r="BZ7" s="375"/>
      <c r="CA7" s="375"/>
      <c r="CB7" s="375"/>
      <c r="CC7" s="375"/>
      <c r="CD7" s="375"/>
      <c r="CE7" s="375"/>
      <c r="CF7" s="375"/>
      <c r="CG7" s="375"/>
      <c r="CH7" s="375"/>
      <c r="CI7" s="375"/>
      <c r="CJ7" s="375"/>
      <c r="CK7" s="375"/>
      <c r="CL7" s="375"/>
      <c r="CM7" s="375"/>
      <c r="CN7" s="375"/>
      <c r="CO7" s="375"/>
      <c r="CP7" s="375"/>
      <c r="CQ7" s="375"/>
      <c r="CR7" s="375"/>
      <c r="CS7" s="375"/>
      <c r="CT7" s="375"/>
      <c r="CU7" s="375"/>
      <c r="CV7" s="375"/>
      <c r="CW7" s="375"/>
      <c r="CX7" s="375"/>
      <c r="CY7" s="375"/>
      <c r="CZ7" s="375"/>
      <c r="DA7" s="375"/>
      <c r="DB7" s="375"/>
      <c r="DC7" s="375"/>
      <c r="DD7" s="376"/>
    </row>
    <row r="8" spans="1:108" s="16" customFormat="1" ht="15" customHeight="1" x14ac:dyDescent="0.2">
      <c r="A8" s="27"/>
      <c r="B8" s="369" t="s">
        <v>8</v>
      </c>
      <c r="C8" s="369"/>
      <c r="D8" s="369"/>
      <c r="E8" s="369"/>
      <c r="F8" s="369"/>
      <c r="G8" s="369"/>
      <c r="H8" s="369"/>
      <c r="I8" s="369"/>
      <c r="J8" s="369"/>
      <c r="K8" s="369"/>
      <c r="L8" s="369"/>
      <c r="M8" s="369"/>
      <c r="N8" s="369"/>
      <c r="O8" s="369"/>
      <c r="P8" s="369"/>
      <c r="Q8" s="369"/>
      <c r="R8" s="369"/>
      <c r="S8" s="369"/>
      <c r="T8" s="369"/>
      <c r="U8" s="369"/>
      <c r="V8" s="369"/>
      <c r="W8" s="369"/>
      <c r="X8" s="369"/>
      <c r="Y8" s="369"/>
      <c r="Z8" s="369"/>
      <c r="AA8" s="369"/>
      <c r="AB8" s="369"/>
      <c r="AC8" s="369"/>
      <c r="AD8" s="369"/>
      <c r="AE8" s="369"/>
      <c r="AF8" s="369"/>
      <c r="AG8" s="369"/>
      <c r="AH8" s="369"/>
      <c r="AI8" s="369"/>
      <c r="AJ8" s="369"/>
      <c r="AK8" s="369"/>
      <c r="AL8" s="369"/>
      <c r="AM8" s="369"/>
      <c r="AN8" s="369"/>
      <c r="AO8" s="369"/>
      <c r="AP8" s="369"/>
      <c r="AQ8" s="369"/>
      <c r="AR8" s="369"/>
      <c r="AS8" s="369"/>
      <c r="AT8" s="369"/>
      <c r="AU8" s="369"/>
      <c r="AV8" s="369"/>
      <c r="AW8" s="369"/>
      <c r="AX8" s="369"/>
      <c r="AY8" s="369"/>
      <c r="AZ8" s="369"/>
      <c r="BA8" s="369"/>
      <c r="BB8" s="369"/>
      <c r="BC8" s="369"/>
      <c r="BD8" s="369"/>
      <c r="BE8" s="369"/>
      <c r="BF8" s="369"/>
      <c r="BG8" s="369"/>
      <c r="BH8" s="369"/>
      <c r="BI8" s="369"/>
      <c r="BJ8" s="369"/>
      <c r="BK8" s="369"/>
      <c r="BL8" s="369"/>
      <c r="BM8" s="369"/>
      <c r="BN8" s="369"/>
      <c r="BO8" s="369"/>
      <c r="BP8" s="369"/>
      <c r="BQ8" s="369"/>
      <c r="BR8" s="369"/>
      <c r="BS8" s="369"/>
      <c r="BT8" s="370"/>
      <c r="BU8" s="378"/>
      <c r="BV8" s="379"/>
      <c r="BW8" s="379"/>
      <c r="BX8" s="379"/>
      <c r="BY8" s="379"/>
      <c r="BZ8" s="379"/>
      <c r="CA8" s="379"/>
      <c r="CB8" s="379"/>
      <c r="CC8" s="379"/>
      <c r="CD8" s="379"/>
      <c r="CE8" s="379"/>
      <c r="CF8" s="379"/>
      <c r="CG8" s="379"/>
      <c r="CH8" s="379"/>
      <c r="CI8" s="379"/>
      <c r="CJ8" s="379"/>
      <c r="CK8" s="379"/>
      <c r="CL8" s="379"/>
      <c r="CM8" s="379"/>
      <c r="CN8" s="379"/>
      <c r="CO8" s="379"/>
      <c r="CP8" s="379"/>
      <c r="CQ8" s="379"/>
      <c r="CR8" s="379"/>
      <c r="CS8" s="379"/>
      <c r="CT8" s="379"/>
      <c r="CU8" s="379"/>
      <c r="CV8" s="379"/>
      <c r="CW8" s="379"/>
      <c r="CX8" s="379"/>
      <c r="CY8" s="379"/>
      <c r="CZ8" s="379"/>
      <c r="DA8" s="379"/>
      <c r="DB8" s="379"/>
      <c r="DC8" s="379"/>
      <c r="DD8" s="380"/>
    </row>
    <row r="9" spans="1:108" ht="24.75" customHeight="1" x14ac:dyDescent="0.2">
      <c r="A9" s="28"/>
      <c r="B9" s="353" t="s">
        <v>60</v>
      </c>
      <c r="C9" s="353"/>
      <c r="D9" s="353"/>
      <c r="E9" s="353"/>
      <c r="F9" s="353"/>
      <c r="G9" s="353"/>
      <c r="H9" s="353"/>
      <c r="I9" s="353"/>
      <c r="J9" s="353"/>
      <c r="K9" s="353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3"/>
      <c r="AK9" s="353"/>
      <c r="AL9" s="353"/>
      <c r="AM9" s="353"/>
      <c r="AN9" s="353"/>
      <c r="AO9" s="353"/>
      <c r="AP9" s="353"/>
      <c r="AQ9" s="353"/>
      <c r="AR9" s="353"/>
      <c r="AS9" s="353"/>
      <c r="AT9" s="353"/>
      <c r="AU9" s="353"/>
      <c r="AV9" s="353"/>
      <c r="AW9" s="353"/>
      <c r="AX9" s="353"/>
      <c r="AY9" s="353"/>
      <c r="AZ9" s="353"/>
      <c r="BA9" s="353"/>
      <c r="BB9" s="353"/>
      <c r="BC9" s="353"/>
      <c r="BD9" s="353"/>
      <c r="BE9" s="353"/>
      <c r="BF9" s="353"/>
      <c r="BG9" s="353"/>
      <c r="BH9" s="353"/>
      <c r="BI9" s="353"/>
      <c r="BJ9" s="353"/>
      <c r="BK9" s="353"/>
      <c r="BL9" s="353"/>
      <c r="BM9" s="353"/>
      <c r="BN9" s="353"/>
      <c r="BO9" s="353"/>
      <c r="BP9" s="353"/>
      <c r="BQ9" s="353"/>
      <c r="BR9" s="353"/>
      <c r="BS9" s="353"/>
      <c r="BT9" s="354"/>
      <c r="BU9" s="355">
        <v>68186862.040000007</v>
      </c>
      <c r="BV9" s="356"/>
      <c r="BW9" s="356"/>
      <c r="BX9" s="356"/>
      <c r="BY9" s="356"/>
      <c r="BZ9" s="356"/>
      <c r="CA9" s="356"/>
      <c r="CB9" s="356"/>
      <c r="CC9" s="356"/>
      <c r="CD9" s="356"/>
      <c r="CE9" s="356"/>
      <c r="CF9" s="356"/>
      <c r="CG9" s="356"/>
      <c r="CH9" s="356"/>
      <c r="CI9" s="356"/>
      <c r="CJ9" s="356"/>
      <c r="CK9" s="356"/>
      <c r="CL9" s="356"/>
      <c r="CM9" s="356"/>
      <c r="CN9" s="356"/>
      <c r="CO9" s="356"/>
      <c r="CP9" s="356"/>
      <c r="CQ9" s="356"/>
      <c r="CR9" s="356"/>
      <c r="CS9" s="356"/>
      <c r="CT9" s="356"/>
      <c r="CU9" s="356"/>
      <c r="CV9" s="356"/>
      <c r="CW9" s="356"/>
      <c r="CX9" s="356"/>
      <c r="CY9" s="356"/>
      <c r="CZ9" s="356"/>
      <c r="DA9" s="356"/>
      <c r="DB9" s="356"/>
      <c r="DC9" s="356"/>
      <c r="DD9" s="357"/>
    </row>
    <row r="10" spans="1:108" ht="15" customHeight="1" x14ac:dyDescent="0.2">
      <c r="A10" s="29"/>
      <c r="B10" s="358" t="s">
        <v>4</v>
      </c>
      <c r="C10" s="358"/>
      <c r="D10" s="358"/>
      <c r="E10" s="358"/>
      <c r="F10" s="358"/>
      <c r="G10" s="358"/>
      <c r="H10" s="358"/>
      <c r="I10" s="358"/>
      <c r="J10" s="358"/>
      <c r="K10" s="358"/>
      <c r="L10" s="358"/>
      <c r="M10" s="358"/>
      <c r="N10" s="358"/>
      <c r="O10" s="358"/>
      <c r="P10" s="358"/>
      <c r="Q10" s="358"/>
      <c r="R10" s="358"/>
      <c r="S10" s="358"/>
      <c r="T10" s="358"/>
      <c r="U10" s="358"/>
      <c r="V10" s="358"/>
      <c r="W10" s="358"/>
      <c r="X10" s="358"/>
      <c r="Y10" s="358"/>
      <c r="Z10" s="358"/>
      <c r="AA10" s="358"/>
      <c r="AB10" s="358"/>
      <c r="AC10" s="358"/>
      <c r="AD10" s="358"/>
      <c r="AE10" s="358"/>
      <c r="AF10" s="358"/>
      <c r="AG10" s="358"/>
      <c r="AH10" s="358"/>
      <c r="AI10" s="358"/>
      <c r="AJ10" s="358"/>
      <c r="AK10" s="358"/>
      <c r="AL10" s="358"/>
      <c r="AM10" s="358"/>
      <c r="AN10" s="358"/>
      <c r="AO10" s="358"/>
      <c r="AP10" s="358"/>
      <c r="AQ10" s="358"/>
      <c r="AR10" s="358"/>
      <c r="AS10" s="358"/>
      <c r="AT10" s="358"/>
      <c r="AU10" s="358"/>
      <c r="AV10" s="358"/>
      <c r="AW10" s="358"/>
      <c r="AX10" s="358"/>
      <c r="AY10" s="358"/>
      <c r="AZ10" s="358"/>
      <c r="BA10" s="358"/>
      <c r="BB10" s="358"/>
      <c r="BC10" s="358"/>
      <c r="BD10" s="358"/>
      <c r="BE10" s="358"/>
      <c r="BF10" s="358"/>
      <c r="BG10" s="358"/>
      <c r="BH10" s="358"/>
      <c r="BI10" s="358"/>
      <c r="BJ10" s="358"/>
      <c r="BK10" s="358"/>
      <c r="BL10" s="358"/>
      <c r="BM10" s="358"/>
      <c r="BN10" s="358"/>
      <c r="BO10" s="358"/>
      <c r="BP10" s="358"/>
      <c r="BQ10" s="358"/>
      <c r="BR10" s="358"/>
      <c r="BS10" s="358"/>
      <c r="BT10" s="359"/>
      <c r="BU10" s="355"/>
      <c r="BV10" s="356"/>
      <c r="BW10" s="356"/>
      <c r="BX10" s="356"/>
      <c r="BY10" s="356"/>
      <c r="BZ10" s="356"/>
      <c r="CA10" s="356"/>
      <c r="CB10" s="356"/>
      <c r="CC10" s="356"/>
      <c r="CD10" s="356"/>
      <c r="CE10" s="356"/>
      <c r="CF10" s="356"/>
      <c r="CG10" s="356"/>
      <c r="CH10" s="356"/>
      <c r="CI10" s="356"/>
      <c r="CJ10" s="356"/>
      <c r="CK10" s="356"/>
      <c r="CL10" s="356"/>
      <c r="CM10" s="356"/>
      <c r="CN10" s="356"/>
      <c r="CO10" s="356"/>
      <c r="CP10" s="356"/>
      <c r="CQ10" s="356"/>
      <c r="CR10" s="356"/>
      <c r="CS10" s="356"/>
      <c r="CT10" s="356"/>
      <c r="CU10" s="356"/>
      <c r="CV10" s="356"/>
      <c r="CW10" s="356"/>
      <c r="CX10" s="356"/>
      <c r="CY10" s="356"/>
      <c r="CZ10" s="356"/>
      <c r="DA10" s="356"/>
      <c r="DB10" s="356"/>
      <c r="DC10" s="356"/>
      <c r="DD10" s="357"/>
    </row>
    <row r="11" spans="1:108" ht="45.75" customHeight="1" x14ac:dyDescent="0.2">
      <c r="A11" s="28"/>
      <c r="B11" s="353" t="s">
        <v>62</v>
      </c>
      <c r="C11" s="353"/>
      <c r="D11" s="353"/>
      <c r="E11" s="353"/>
      <c r="F11" s="353"/>
      <c r="G11" s="353"/>
      <c r="H11" s="353"/>
      <c r="I11" s="353"/>
      <c r="J11" s="353"/>
      <c r="K11" s="353"/>
      <c r="L11" s="353"/>
      <c r="M11" s="353"/>
      <c r="N11" s="353"/>
      <c r="O11" s="353"/>
      <c r="P11" s="353"/>
      <c r="Q11" s="353"/>
      <c r="R11" s="353"/>
      <c r="S11" s="353"/>
      <c r="T11" s="353"/>
      <c r="U11" s="353"/>
      <c r="V11" s="353"/>
      <c r="W11" s="353"/>
      <c r="X11" s="353"/>
      <c r="Y11" s="353"/>
      <c r="Z11" s="353"/>
      <c r="AA11" s="353"/>
      <c r="AB11" s="353"/>
      <c r="AC11" s="353"/>
      <c r="AD11" s="353"/>
      <c r="AE11" s="353"/>
      <c r="AF11" s="353"/>
      <c r="AG11" s="353"/>
      <c r="AH11" s="353"/>
      <c r="AI11" s="353"/>
      <c r="AJ11" s="353"/>
      <c r="AK11" s="353"/>
      <c r="AL11" s="353"/>
      <c r="AM11" s="353"/>
      <c r="AN11" s="353"/>
      <c r="AO11" s="353"/>
      <c r="AP11" s="353"/>
      <c r="AQ11" s="353"/>
      <c r="AR11" s="353"/>
      <c r="AS11" s="353"/>
      <c r="AT11" s="353"/>
      <c r="AU11" s="353"/>
      <c r="AV11" s="353"/>
      <c r="AW11" s="353"/>
      <c r="AX11" s="353"/>
      <c r="AY11" s="353"/>
      <c r="AZ11" s="353"/>
      <c r="BA11" s="353"/>
      <c r="BB11" s="353"/>
      <c r="BC11" s="353"/>
      <c r="BD11" s="353"/>
      <c r="BE11" s="353"/>
      <c r="BF11" s="353"/>
      <c r="BG11" s="353"/>
      <c r="BH11" s="353"/>
      <c r="BI11" s="353"/>
      <c r="BJ11" s="353"/>
      <c r="BK11" s="353"/>
      <c r="BL11" s="353"/>
      <c r="BM11" s="353"/>
      <c r="BN11" s="353"/>
      <c r="BO11" s="353"/>
      <c r="BP11" s="353"/>
      <c r="BQ11" s="353"/>
      <c r="BR11" s="353"/>
      <c r="BS11" s="353"/>
      <c r="BT11" s="354"/>
      <c r="BU11" s="346">
        <f>BU9</f>
        <v>68186862.040000007</v>
      </c>
      <c r="BV11" s="347"/>
      <c r="BW11" s="347"/>
      <c r="BX11" s="347"/>
      <c r="BY11" s="347"/>
      <c r="BZ11" s="347"/>
      <c r="CA11" s="347"/>
      <c r="CB11" s="347"/>
      <c r="CC11" s="347"/>
      <c r="CD11" s="347"/>
      <c r="CE11" s="347"/>
      <c r="CF11" s="347"/>
      <c r="CG11" s="347"/>
      <c r="CH11" s="347"/>
      <c r="CI11" s="347"/>
      <c r="CJ11" s="347"/>
      <c r="CK11" s="347"/>
      <c r="CL11" s="347"/>
      <c r="CM11" s="347"/>
      <c r="CN11" s="347"/>
      <c r="CO11" s="347"/>
      <c r="CP11" s="347"/>
      <c r="CQ11" s="347"/>
      <c r="CR11" s="347"/>
      <c r="CS11" s="347"/>
      <c r="CT11" s="347"/>
      <c r="CU11" s="347"/>
      <c r="CV11" s="347"/>
      <c r="CW11" s="347"/>
      <c r="CX11" s="347"/>
      <c r="CY11" s="347"/>
      <c r="CZ11" s="347"/>
      <c r="DA11" s="347"/>
      <c r="DB11" s="347"/>
      <c r="DC11" s="347"/>
      <c r="DD11" s="348"/>
    </row>
    <row r="12" spans="1:108" ht="38.25" customHeight="1" x14ac:dyDescent="0.2">
      <c r="A12" s="28"/>
      <c r="B12" s="353" t="s">
        <v>63</v>
      </c>
      <c r="C12" s="353"/>
      <c r="D12" s="353"/>
      <c r="E12" s="353"/>
      <c r="F12" s="353"/>
      <c r="G12" s="353"/>
      <c r="H12" s="353"/>
      <c r="I12" s="353"/>
      <c r="J12" s="353"/>
      <c r="K12" s="353"/>
      <c r="L12" s="353"/>
      <c r="M12" s="353"/>
      <c r="N12" s="353"/>
      <c r="O12" s="353"/>
      <c r="P12" s="353"/>
      <c r="Q12" s="353"/>
      <c r="R12" s="353"/>
      <c r="S12" s="353"/>
      <c r="T12" s="353"/>
      <c r="U12" s="353"/>
      <c r="V12" s="353"/>
      <c r="W12" s="353"/>
      <c r="X12" s="353"/>
      <c r="Y12" s="353"/>
      <c r="Z12" s="353"/>
      <c r="AA12" s="353"/>
      <c r="AB12" s="353"/>
      <c r="AC12" s="353"/>
      <c r="AD12" s="353"/>
      <c r="AE12" s="353"/>
      <c r="AF12" s="353"/>
      <c r="AG12" s="353"/>
      <c r="AH12" s="353"/>
      <c r="AI12" s="353"/>
      <c r="AJ12" s="353"/>
      <c r="AK12" s="353"/>
      <c r="AL12" s="353"/>
      <c r="AM12" s="353"/>
      <c r="AN12" s="353"/>
      <c r="AO12" s="353"/>
      <c r="AP12" s="353"/>
      <c r="AQ12" s="353"/>
      <c r="AR12" s="353"/>
      <c r="AS12" s="353"/>
      <c r="AT12" s="353"/>
      <c r="AU12" s="353"/>
      <c r="AV12" s="353"/>
      <c r="AW12" s="353"/>
      <c r="AX12" s="353"/>
      <c r="AY12" s="353"/>
      <c r="AZ12" s="353"/>
      <c r="BA12" s="353"/>
      <c r="BB12" s="353"/>
      <c r="BC12" s="353"/>
      <c r="BD12" s="353"/>
      <c r="BE12" s="353"/>
      <c r="BF12" s="353"/>
      <c r="BG12" s="353"/>
      <c r="BH12" s="353"/>
      <c r="BI12" s="353"/>
      <c r="BJ12" s="353"/>
      <c r="BK12" s="353"/>
      <c r="BL12" s="353"/>
      <c r="BM12" s="353"/>
      <c r="BN12" s="353"/>
      <c r="BO12" s="353"/>
      <c r="BP12" s="353"/>
      <c r="BQ12" s="353"/>
      <c r="BR12" s="353"/>
      <c r="BS12" s="353"/>
      <c r="BT12" s="354"/>
      <c r="BU12" s="346">
        <f>BU9</f>
        <v>68186862.040000007</v>
      </c>
      <c r="BV12" s="347"/>
      <c r="BW12" s="347"/>
      <c r="BX12" s="347"/>
      <c r="BY12" s="347"/>
      <c r="BZ12" s="347"/>
      <c r="CA12" s="347"/>
      <c r="CB12" s="347"/>
      <c r="CC12" s="347"/>
      <c r="CD12" s="347"/>
      <c r="CE12" s="347"/>
      <c r="CF12" s="347"/>
      <c r="CG12" s="347"/>
      <c r="CH12" s="347"/>
      <c r="CI12" s="347"/>
      <c r="CJ12" s="347"/>
      <c r="CK12" s="347"/>
      <c r="CL12" s="347"/>
      <c r="CM12" s="347"/>
      <c r="CN12" s="347"/>
      <c r="CO12" s="347"/>
      <c r="CP12" s="347"/>
      <c r="CQ12" s="347"/>
      <c r="CR12" s="347"/>
      <c r="CS12" s="347"/>
      <c r="CT12" s="347"/>
      <c r="CU12" s="347"/>
      <c r="CV12" s="347"/>
      <c r="CW12" s="347"/>
      <c r="CX12" s="347"/>
      <c r="CY12" s="347"/>
      <c r="CZ12" s="347"/>
      <c r="DA12" s="347"/>
      <c r="DB12" s="347"/>
      <c r="DC12" s="347"/>
      <c r="DD12" s="348"/>
    </row>
    <row r="13" spans="1:108" ht="38.25" customHeight="1" x14ac:dyDescent="0.2">
      <c r="A13" s="28"/>
      <c r="B13" s="353" t="s">
        <v>64</v>
      </c>
      <c r="C13" s="353"/>
      <c r="D13" s="353"/>
      <c r="E13" s="353"/>
      <c r="F13" s="353"/>
      <c r="G13" s="353"/>
      <c r="H13" s="353"/>
      <c r="I13" s="353"/>
      <c r="J13" s="353"/>
      <c r="K13" s="353"/>
      <c r="L13" s="353"/>
      <c r="M13" s="353"/>
      <c r="N13" s="353"/>
      <c r="O13" s="353"/>
      <c r="P13" s="353"/>
      <c r="Q13" s="353"/>
      <c r="R13" s="353"/>
      <c r="S13" s="353"/>
      <c r="T13" s="353"/>
      <c r="U13" s="353"/>
      <c r="V13" s="353"/>
      <c r="W13" s="353"/>
      <c r="X13" s="353"/>
      <c r="Y13" s="353"/>
      <c r="Z13" s="353"/>
      <c r="AA13" s="353"/>
      <c r="AB13" s="353"/>
      <c r="AC13" s="353"/>
      <c r="AD13" s="353"/>
      <c r="AE13" s="353"/>
      <c r="AF13" s="353"/>
      <c r="AG13" s="353"/>
      <c r="AH13" s="353"/>
      <c r="AI13" s="353"/>
      <c r="AJ13" s="353"/>
      <c r="AK13" s="353"/>
      <c r="AL13" s="353"/>
      <c r="AM13" s="353"/>
      <c r="AN13" s="353"/>
      <c r="AO13" s="353"/>
      <c r="AP13" s="353"/>
      <c r="AQ13" s="353"/>
      <c r="AR13" s="353"/>
      <c r="AS13" s="353"/>
      <c r="AT13" s="353"/>
      <c r="AU13" s="353"/>
      <c r="AV13" s="353"/>
      <c r="AW13" s="353"/>
      <c r="AX13" s="353"/>
      <c r="AY13" s="353"/>
      <c r="AZ13" s="353"/>
      <c r="BA13" s="353"/>
      <c r="BB13" s="353"/>
      <c r="BC13" s="353"/>
      <c r="BD13" s="353"/>
      <c r="BE13" s="353"/>
      <c r="BF13" s="353"/>
      <c r="BG13" s="353"/>
      <c r="BH13" s="353"/>
      <c r="BI13" s="353"/>
      <c r="BJ13" s="353"/>
      <c r="BK13" s="353"/>
      <c r="BL13" s="353"/>
      <c r="BM13" s="353"/>
      <c r="BN13" s="353"/>
      <c r="BO13" s="353"/>
      <c r="BP13" s="353"/>
      <c r="BQ13" s="353"/>
      <c r="BR13" s="353"/>
      <c r="BS13" s="353"/>
      <c r="BT13" s="354"/>
      <c r="BU13" s="346"/>
      <c r="BV13" s="347"/>
      <c r="BW13" s="347"/>
      <c r="BX13" s="347"/>
      <c r="BY13" s="347"/>
      <c r="BZ13" s="347"/>
      <c r="CA13" s="347"/>
      <c r="CB13" s="347"/>
      <c r="CC13" s="347"/>
      <c r="CD13" s="347"/>
      <c r="CE13" s="347"/>
      <c r="CF13" s="347"/>
      <c r="CG13" s="347"/>
      <c r="CH13" s="347"/>
      <c r="CI13" s="347"/>
      <c r="CJ13" s="347"/>
      <c r="CK13" s="347"/>
      <c r="CL13" s="347"/>
      <c r="CM13" s="347"/>
      <c r="CN13" s="347"/>
      <c r="CO13" s="347"/>
      <c r="CP13" s="347"/>
      <c r="CQ13" s="347"/>
      <c r="CR13" s="347"/>
      <c r="CS13" s="347"/>
      <c r="CT13" s="347"/>
      <c r="CU13" s="347"/>
      <c r="CV13" s="347"/>
      <c r="CW13" s="347"/>
      <c r="CX13" s="347"/>
      <c r="CY13" s="347"/>
      <c r="CZ13" s="347"/>
      <c r="DA13" s="347"/>
      <c r="DB13" s="347"/>
      <c r="DC13" s="347"/>
      <c r="DD13" s="348"/>
    </row>
    <row r="14" spans="1:108" ht="24.75" customHeight="1" x14ac:dyDescent="0.2">
      <c r="A14" s="28"/>
      <c r="B14" s="353" t="s">
        <v>45</v>
      </c>
      <c r="C14" s="353"/>
      <c r="D14" s="353"/>
      <c r="E14" s="353"/>
      <c r="F14" s="353"/>
      <c r="G14" s="353"/>
      <c r="H14" s="353"/>
      <c r="I14" s="353"/>
      <c r="J14" s="353"/>
      <c r="K14" s="353"/>
      <c r="L14" s="353"/>
      <c r="M14" s="353"/>
      <c r="N14" s="353"/>
      <c r="O14" s="353"/>
      <c r="P14" s="353"/>
      <c r="Q14" s="353"/>
      <c r="R14" s="353"/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  <c r="AJ14" s="353"/>
      <c r="AK14" s="353"/>
      <c r="AL14" s="353"/>
      <c r="AM14" s="353"/>
      <c r="AN14" s="353"/>
      <c r="AO14" s="353"/>
      <c r="AP14" s="353"/>
      <c r="AQ14" s="353"/>
      <c r="AR14" s="353"/>
      <c r="AS14" s="353"/>
      <c r="AT14" s="353"/>
      <c r="AU14" s="353"/>
      <c r="AV14" s="353"/>
      <c r="AW14" s="353"/>
      <c r="AX14" s="353"/>
      <c r="AY14" s="353"/>
      <c r="AZ14" s="353"/>
      <c r="BA14" s="353"/>
      <c r="BB14" s="353"/>
      <c r="BC14" s="353"/>
      <c r="BD14" s="353"/>
      <c r="BE14" s="353"/>
      <c r="BF14" s="353"/>
      <c r="BG14" s="353"/>
      <c r="BH14" s="353"/>
      <c r="BI14" s="353"/>
      <c r="BJ14" s="353"/>
      <c r="BK14" s="353"/>
      <c r="BL14" s="353"/>
      <c r="BM14" s="353"/>
      <c r="BN14" s="353"/>
      <c r="BO14" s="353"/>
      <c r="BP14" s="353"/>
      <c r="BQ14" s="353"/>
      <c r="BR14" s="353"/>
      <c r="BS14" s="353"/>
      <c r="BT14" s="354"/>
      <c r="BU14" s="346"/>
      <c r="BV14" s="347"/>
      <c r="BW14" s="347"/>
      <c r="BX14" s="347"/>
      <c r="BY14" s="347"/>
      <c r="BZ14" s="347"/>
      <c r="CA14" s="347"/>
      <c r="CB14" s="347"/>
      <c r="CC14" s="347"/>
      <c r="CD14" s="347"/>
      <c r="CE14" s="347"/>
      <c r="CF14" s="347"/>
      <c r="CG14" s="347"/>
      <c r="CH14" s="347"/>
      <c r="CI14" s="347"/>
      <c r="CJ14" s="347"/>
      <c r="CK14" s="347"/>
      <c r="CL14" s="347"/>
      <c r="CM14" s="347"/>
      <c r="CN14" s="347"/>
      <c r="CO14" s="347"/>
      <c r="CP14" s="347"/>
      <c r="CQ14" s="347"/>
      <c r="CR14" s="347"/>
      <c r="CS14" s="347"/>
      <c r="CT14" s="347"/>
      <c r="CU14" s="347"/>
      <c r="CV14" s="347"/>
      <c r="CW14" s="347"/>
      <c r="CX14" s="347"/>
      <c r="CY14" s="347"/>
      <c r="CZ14" s="347"/>
      <c r="DA14" s="347"/>
      <c r="DB14" s="347"/>
      <c r="DC14" s="347"/>
      <c r="DD14" s="348"/>
    </row>
    <row r="15" spans="1:108" ht="15" customHeight="1" x14ac:dyDescent="0.2">
      <c r="A15" s="28"/>
      <c r="B15" s="353" t="s">
        <v>46</v>
      </c>
      <c r="C15" s="353"/>
      <c r="D15" s="353"/>
      <c r="E15" s="353"/>
      <c r="F15" s="353"/>
      <c r="G15" s="353"/>
      <c r="H15" s="353"/>
      <c r="I15" s="353"/>
      <c r="J15" s="353"/>
      <c r="K15" s="353"/>
      <c r="L15" s="353"/>
      <c r="M15" s="353"/>
      <c r="N15" s="353"/>
      <c r="O15" s="353"/>
      <c r="P15" s="353"/>
      <c r="Q15" s="353"/>
      <c r="R15" s="353"/>
      <c r="S15" s="353"/>
      <c r="T15" s="353"/>
      <c r="U15" s="353"/>
      <c r="V15" s="353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353"/>
      <c r="AI15" s="353"/>
      <c r="AJ15" s="353"/>
      <c r="AK15" s="353"/>
      <c r="AL15" s="353"/>
      <c r="AM15" s="353"/>
      <c r="AN15" s="353"/>
      <c r="AO15" s="353"/>
      <c r="AP15" s="353"/>
      <c r="AQ15" s="353"/>
      <c r="AR15" s="353"/>
      <c r="AS15" s="353"/>
      <c r="AT15" s="353"/>
      <c r="AU15" s="353"/>
      <c r="AV15" s="353"/>
      <c r="AW15" s="353"/>
      <c r="AX15" s="353"/>
      <c r="AY15" s="353"/>
      <c r="AZ15" s="353"/>
      <c r="BA15" s="353"/>
      <c r="BB15" s="353"/>
      <c r="BC15" s="353"/>
      <c r="BD15" s="353"/>
      <c r="BE15" s="353"/>
      <c r="BF15" s="353"/>
      <c r="BG15" s="353"/>
      <c r="BH15" s="353"/>
      <c r="BI15" s="353"/>
      <c r="BJ15" s="353"/>
      <c r="BK15" s="353"/>
      <c r="BL15" s="353"/>
      <c r="BM15" s="353"/>
      <c r="BN15" s="353"/>
      <c r="BO15" s="353"/>
      <c r="BP15" s="353"/>
      <c r="BQ15" s="353"/>
      <c r="BR15" s="353"/>
      <c r="BS15" s="353"/>
      <c r="BT15" s="354"/>
      <c r="BU15" s="346">
        <v>52437412.810000002</v>
      </c>
      <c r="BV15" s="347"/>
      <c r="BW15" s="347"/>
      <c r="BX15" s="347"/>
      <c r="BY15" s="347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7"/>
      <c r="CQ15" s="347"/>
      <c r="CR15" s="347"/>
      <c r="CS15" s="347"/>
      <c r="CT15" s="347"/>
      <c r="CU15" s="347"/>
      <c r="CV15" s="347"/>
      <c r="CW15" s="347"/>
      <c r="CX15" s="347"/>
      <c r="CY15" s="347"/>
      <c r="CZ15" s="347"/>
      <c r="DA15" s="347"/>
      <c r="DB15" s="347"/>
      <c r="DC15" s="347"/>
      <c r="DD15" s="348"/>
    </row>
    <row r="16" spans="1:108" ht="24.75" customHeight="1" x14ac:dyDescent="0.2">
      <c r="A16" s="28"/>
      <c r="B16" s="353" t="s">
        <v>59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3"/>
      <c r="AA16" s="353"/>
      <c r="AB16" s="353"/>
      <c r="AC16" s="353"/>
      <c r="AD16" s="353"/>
      <c r="AE16" s="353"/>
      <c r="AF16" s="353"/>
      <c r="AG16" s="353"/>
      <c r="AH16" s="353"/>
      <c r="AI16" s="353"/>
      <c r="AJ16" s="353"/>
      <c r="AK16" s="353"/>
      <c r="AL16" s="353"/>
      <c r="AM16" s="353"/>
      <c r="AN16" s="353"/>
      <c r="AO16" s="353"/>
      <c r="AP16" s="353"/>
      <c r="AQ16" s="353"/>
      <c r="AR16" s="353"/>
      <c r="AS16" s="353"/>
      <c r="AT16" s="353"/>
      <c r="AU16" s="353"/>
      <c r="AV16" s="353"/>
      <c r="AW16" s="353"/>
      <c r="AX16" s="353"/>
      <c r="AY16" s="353"/>
      <c r="AZ16" s="353"/>
      <c r="BA16" s="353"/>
      <c r="BB16" s="353"/>
      <c r="BC16" s="353"/>
      <c r="BD16" s="353"/>
      <c r="BE16" s="353"/>
      <c r="BF16" s="353"/>
      <c r="BG16" s="353"/>
      <c r="BH16" s="353"/>
      <c r="BI16" s="353"/>
      <c r="BJ16" s="353"/>
      <c r="BK16" s="353"/>
      <c r="BL16" s="353"/>
      <c r="BM16" s="353"/>
      <c r="BN16" s="353"/>
      <c r="BO16" s="353"/>
      <c r="BP16" s="353"/>
      <c r="BQ16" s="353"/>
      <c r="BR16" s="353"/>
      <c r="BS16" s="353"/>
      <c r="BT16" s="354"/>
      <c r="BU16" s="346">
        <v>16818053.829999998</v>
      </c>
      <c r="BV16" s="347"/>
      <c r="BW16" s="347"/>
      <c r="BX16" s="347"/>
      <c r="BY16" s="347"/>
      <c r="BZ16" s="347"/>
      <c r="CA16" s="347"/>
      <c r="CB16" s="347"/>
      <c r="CC16" s="347"/>
      <c r="CD16" s="347"/>
      <c r="CE16" s="347"/>
      <c r="CF16" s="347"/>
      <c r="CG16" s="347"/>
      <c r="CH16" s="347"/>
      <c r="CI16" s="347"/>
      <c r="CJ16" s="347"/>
      <c r="CK16" s="347"/>
      <c r="CL16" s="347"/>
      <c r="CM16" s="347"/>
      <c r="CN16" s="347"/>
      <c r="CO16" s="347"/>
      <c r="CP16" s="347"/>
      <c r="CQ16" s="347"/>
      <c r="CR16" s="347"/>
      <c r="CS16" s="347"/>
      <c r="CT16" s="347"/>
      <c r="CU16" s="347"/>
      <c r="CV16" s="347"/>
      <c r="CW16" s="347"/>
      <c r="CX16" s="347"/>
      <c r="CY16" s="347"/>
      <c r="CZ16" s="347"/>
      <c r="DA16" s="347"/>
      <c r="DB16" s="347"/>
      <c r="DC16" s="347"/>
      <c r="DD16" s="348"/>
    </row>
    <row r="17" spans="1:108" ht="11.25" customHeight="1" x14ac:dyDescent="0.2">
      <c r="A17" s="30"/>
      <c r="B17" s="358" t="s">
        <v>4</v>
      </c>
      <c r="C17" s="358"/>
      <c r="D17" s="358"/>
      <c r="E17" s="358"/>
      <c r="F17" s="358"/>
      <c r="G17" s="358"/>
      <c r="H17" s="358"/>
      <c r="I17" s="358"/>
      <c r="J17" s="358"/>
      <c r="K17" s="358"/>
      <c r="L17" s="358"/>
      <c r="M17" s="358"/>
      <c r="N17" s="358"/>
      <c r="O17" s="358"/>
      <c r="P17" s="358"/>
      <c r="Q17" s="358"/>
      <c r="R17" s="358"/>
      <c r="S17" s="358"/>
      <c r="T17" s="358"/>
      <c r="U17" s="358"/>
      <c r="V17" s="358"/>
      <c r="W17" s="358"/>
      <c r="X17" s="358"/>
      <c r="Y17" s="358"/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8"/>
      <c r="AM17" s="358"/>
      <c r="AN17" s="358"/>
      <c r="AO17" s="358"/>
      <c r="AP17" s="358"/>
      <c r="AQ17" s="358"/>
      <c r="AR17" s="358"/>
      <c r="AS17" s="358"/>
      <c r="AT17" s="358"/>
      <c r="AU17" s="358"/>
      <c r="AV17" s="358"/>
      <c r="AW17" s="358"/>
      <c r="AX17" s="358"/>
      <c r="AY17" s="358"/>
      <c r="AZ17" s="358"/>
      <c r="BA17" s="358"/>
      <c r="BB17" s="358"/>
      <c r="BC17" s="358"/>
      <c r="BD17" s="358"/>
      <c r="BE17" s="358"/>
      <c r="BF17" s="358"/>
      <c r="BG17" s="358"/>
      <c r="BH17" s="358"/>
      <c r="BI17" s="358"/>
      <c r="BJ17" s="358"/>
      <c r="BK17" s="358"/>
      <c r="BL17" s="358"/>
      <c r="BM17" s="358"/>
      <c r="BN17" s="358"/>
      <c r="BO17" s="358"/>
      <c r="BP17" s="358"/>
      <c r="BQ17" s="358"/>
      <c r="BR17" s="358"/>
      <c r="BS17" s="358"/>
      <c r="BT17" s="359"/>
      <c r="BU17" s="346"/>
      <c r="BV17" s="347"/>
      <c r="BW17" s="347"/>
      <c r="BX17" s="347"/>
      <c r="BY17" s="347"/>
      <c r="BZ17" s="347"/>
      <c r="CA17" s="347"/>
      <c r="CB17" s="347"/>
      <c r="CC17" s="347"/>
      <c r="CD17" s="347"/>
      <c r="CE17" s="347"/>
      <c r="CF17" s="347"/>
      <c r="CG17" s="347"/>
      <c r="CH17" s="347"/>
      <c r="CI17" s="347"/>
      <c r="CJ17" s="347"/>
      <c r="CK17" s="347"/>
      <c r="CL17" s="347"/>
      <c r="CM17" s="347"/>
      <c r="CN17" s="347"/>
      <c r="CO17" s="347"/>
      <c r="CP17" s="347"/>
      <c r="CQ17" s="347"/>
      <c r="CR17" s="347"/>
      <c r="CS17" s="347"/>
      <c r="CT17" s="347"/>
      <c r="CU17" s="347"/>
      <c r="CV17" s="347"/>
      <c r="CW17" s="347"/>
      <c r="CX17" s="347"/>
      <c r="CY17" s="347"/>
      <c r="CZ17" s="347"/>
      <c r="DA17" s="347"/>
      <c r="DB17" s="347"/>
      <c r="DC17" s="347"/>
      <c r="DD17" s="348"/>
    </row>
    <row r="18" spans="1:108" ht="15" customHeight="1" x14ac:dyDescent="0.2">
      <c r="A18" s="28"/>
      <c r="B18" s="353" t="s">
        <v>58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3"/>
      <c r="AA18" s="353"/>
      <c r="AB18" s="353"/>
      <c r="AC18" s="353"/>
      <c r="AD18" s="353"/>
      <c r="AE18" s="353"/>
      <c r="AF18" s="353"/>
      <c r="AG18" s="353"/>
      <c r="AH18" s="353"/>
      <c r="AI18" s="353"/>
      <c r="AJ18" s="353"/>
      <c r="AK18" s="353"/>
      <c r="AL18" s="353"/>
      <c r="AM18" s="353"/>
      <c r="AN18" s="353"/>
      <c r="AO18" s="353"/>
      <c r="AP18" s="353"/>
      <c r="AQ18" s="353"/>
      <c r="AR18" s="353"/>
      <c r="AS18" s="353"/>
      <c r="AT18" s="353"/>
      <c r="AU18" s="353"/>
      <c r="AV18" s="353"/>
      <c r="AW18" s="353"/>
      <c r="AX18" s="353"/>
      <c r="AY18" s="353"/>
      <c r="AZ18" s="353"/>
      <c r="BA18" s="353"/>
      <c r="BB18" s="353"/>
      <c r="BC18" s="353"/>
      <c r="BD18" s="353"/>
      <c r="BE18" s="353"/>
      <c r="BF18" s="353"/>
      <c r="BG18" s="353"/>
      <c r="BH18" s="353"/>
      <c r="BI18" s="353"/>
      <c r="BJ18" s="353"/>
      <c r="BK18" s="353"/>
      <c r="BL18" s="353"/>
      <c r="BM18" s="353"/>
      <c r="BN18" s="353"/>
      <c r="BO18" s="353"/>
      <c r="BP18" s="353"/>
      <c r="BQ18" s="353"/>
      <c r="BR18" s="353"/>
      <c r="BS18" s="353"/>
      <c r="BT18" s="354"/>
      <c r="BU18" s="346">
        <v>9913876.4000000004</v>
      </c>
      <c r="BV18" s="347"/>
      <c r="BW18" s="347"/>
      <c r="BX18" s="347"/>
      <c r="BY18" s="347"/>
      <c r="BZ18" s="347"/>
      <c r="CA18" s="347"/>
      <c r="CB18" s="347"/>
      <c r="CC18" s="347"/>
      <c r="CD18" s="347"/>
      <c r="CE18" s="347"/>
      <c r="CF18" s="347"/>
      <c r="CG18" s="347"/>
      <c r="CH18" s="347"/>
      <c r="CI18" s="347"/>
      <c r="CJ18" s="347"/>
      <c r="CK18" s="347"/>
      <c r="CL18" s="347"/>
      <c r="CM18" s="347"/>
      <c r="CN18" s="347"/>
      <c r="CO18" s="347"/>
      <c r="CP18" s="347"/>
      <c r="CQ18" s="347"/>
      <c r="CR18" s="347"/>
      <c r="CS18" s="347"/>
      <c r="CT18" s="347"/>
      <c r="CU18" s="347"/>
      <c r="CV18" s="347"/>
      <c r="CW18" s="347"/>
      <c r="CX18" s="347"/>
      <c r="CY18" s="347"/>
      <c r="CZ18" s="347"/>
      <c r="DA18" s="347"/>
      <c r="DB18" s="347"/>
      <c r="DC18" s="347"/>
      <c r="DD18" s="348"/>
    </row>
    <row r="19" spans="1:108" ht="39" customHeight="1" x14ac:dyDescent="0.2">
      <c r="A19" s="28"/>
      <c r="B19" s="353" t="s">
        <v>144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3"/>
      <c r="AA19" s="353"/>
      <c r="AB19" s="353"/>
      <c r="AC19" s="353"/>
      <c r="AD19" s="353"/>
      <c r="AE19" s="353"/>
      <c r="AF19" s="353"/>
      <c r="AG19" s="353"/>
      <c r="AH19" s="353"/>
      <c r="AI19" s="353"/>
      <c r="AJ19" s="353"/>
      <c r="AK19" s="353"/>
      <c r="AL19" s="353"/>
      <c r="AM19" s="353"/>
      <c r="AN19" s="353"/>
      <c r="AO19" s="353"/>
      <c r="AP19" s="353"/>
      <c r="AQ19" s="353"/>
      <c r="AR19" s="353"/>
      <c r="AS19" s="353"/>
      <c r="AT19" s="353"/>
      <c r="AU19" s="353"/>
      <c r="AV19" s="353"/>
      <c r="AW19" s="353"/>
      <c r="AX19" s="353"/>
      <c r="AY19" s="353"/>
      <c r="AZ19" s="353"/>
      <c r="BA19" s="353"/>
      <c r="BB19" s="353"/>
      <c r="BC19" s="353"/>
      <c r="BD19" s="353"/>
      <c r="BE19" s="353"/>
      <c r="BF19" s="353"/>
      <c r="BG19" s="353"/>
      <c r="BH19" s="353"/>
      <c r="BI19" s="353"/>
      <c r="BJ19" s="353"/>
      <c r="BK19" s="353"/>
      <c r="BL19" s="353"/>
      <c r="BM19" s="353"/>
      <c r="BN19" s="353"/>
      <c r="BO19" s="353"/>
      <c r="BP19" s="353"/>
      <c r="BQ19" s="353"/>
      <c r="BR19" s="353"/>
      <c r="BS19" s="353"/>
      <c r="BT19" s="354"/>
      <c r="BU19" s="346">
        <v>11788874.539999999</v>
      </c>
      <c r="BV19" s="347"/>
      <c r="BW19" s="347"/>
      <c r="BX19" s="347"/>
      <c r="BY19" s="347"/>
      <c r="BZ19" s="347"/>
      <c r="CA19" s="347"/>
      <c r="CB19" s="347"/>
      <c r="CC19" s="347"/>
      <c r="CD19" s="347"/>
      <c r="CE19" s="347"/>
      <c r="CF19" s="347"/>
      <c r="CG19" s="347"/>
      <c r="CH19" s="347"/>
      <c r="CI19" s="347"/>
      <c r="CJ19" s="347"/>
      <c r="CK19" s="347"/>
      <c r="CL19" s="347"/>
      <c r="CM19" s="347"/>
      <c r="CN19" s="347"/>
      <c r="CO19" s="347"/>
      <c r="CP19" s="347"/>
      <c r="CQ19" s="347"/>
      <c r="CR19" s="347"/>
      <c r="CS19" s="347"/>
      <c r="CT19" s="347"/>
      <c r="CU19" s="347"/>
      <c r="CV19" s="347"/>
      <c r="CW19" s="347"/>
      <c r="CX19" s="347"/>
      <c r="CY19" s="347"/>
      <c r="CZ19" s="347"/>
      <c r="DA19" s="347"/>
      <c r="DB19" s="347"/>
      <c r="DC19" s="347"/>
      <c r="DD19" s="348"/>
    </row>
    <row r="20" spans="1:108" ht="39" customHeight="1" x14ac:dyDescent="0.2">
      <c r="A20" s="28"/>
      <c r="B20" s="353" t="s">
        <v>65</v>
      </c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353"/>
      <c r="AP20" s="353"/>
      <c r="AQ20" s="353"/>
      <c r="AR20" s="353"/>
      <c r="AS20" s="353"/>
      <c r="AT20" s="353"/>
      <c r="AU20" s="353"/>
      <c r="AV20" s="353"/>
      <c r="AW20" s="353"/>
      <c r="AX20" s="353"/>
      <c r="AY20" s="353"/>
      <c r="AZ20" s="353"/>
      <c r="BA20" s="353"/>
      <c r="BB20" s="353"/>
      <c r="BC20" s="353"/>
      <c r="BD20" s="353"/>
      <c r="BE20" s="353"/>
      <c r="BF20" s="353"/>
      <c r="BG20" s="353"/>
      <c r="BH20" s="353"/>
      <c r="BI20" s="353"/>
      <c r="BJ20" s="353"/>
      <c r="BK20" s="353"/>
      <c r="BL20" s="353"/>
      <c r="BM20" s="353"/>
      <c r="BN20" s="353"/>
      <c r="BO20" s="353"/>
      <c r="BP20" s="353"/>
      <c r="BQ20" s="353"/>
      <c r="BR20" s="353"/>
      <c r="BS20" s="353"/>
      <c r="BT20" s="354"/>
      <c r="BU20" s="346">
        <v>2314665.08</v>
      </c>
      <c r="BV20" s="347"/>
      <c r="BW20" s="347"/>
      <c r="BX20" s="347"/>
      <c r="BY20" s="347"/>
      <c r="BZ20" s="347"/>
      <c r="CA20" s="347"/>
      <c r="CB20" s="347"/>
      <c r="CC20" s="347"/>
      <c r="CD20" s="347"/>
      <c r="CE20" s="347"/>
      <c r="CF20" s="347"/>
      <c r="CG20" s="347"/>
      <c r="CH20" s="347"/>
      <c r="CI20" s="347"/>
      <c r="CJ20" s="347"/>
      <c r="CK20" s="347"/>
      <c r="CL20" s="347"/>
      <c r="CM20" s="347"/>
      <c r="CN20" s="347"/>
      <c r="CO20" s="347"/>
      <c r="CP20" s="347"/>
      <c r="CQ20" s="347"/>
      <c r="CR20" s="347"/>
      <c r="CS20" s="347"/>
      <c r="CT20" s="347"/>
      <c r="CU20" s="347"/>
      <c r="CV20" s="347"/>
      <c r="CW20" s="347"/>
      <c r="CX20" s="347"/>
      <c r="CY20" s="347"/>
      <c r="CZ20" s="347"/>
      <c r="DA20" s="347"/>
      <c r="DB20" s="347"/>
      <c r="DC20" s="347"/>
      <c r="DD20" s="348"/>
    </row>
    <row r="21" spans="1:108" ht="26.25" customHeight="1" x14ac:dyDescent="0.2">
      <c r="A21" s="28"/>
      <c r="B21" s="353" t="s">
        <v>145</v>
      </c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/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  <c r="BC21" s="353"/>
      <c r="BD21" s="353"/>
      <c r="BE21" s="353"/>
      <c r="BF21" s="353"/>
      <c r="BG21" s="353"/>
      <c r="BH21" s="353"/>
      <c r="BI21" s="353"/>
      <c r="BJ21" s="353"/>
      <c r="BK21" s="353"/>
      <c r="BL21" s="353"/>
      <c r="BM21" s="353"/>
      <c r="BN21" s="353"/>
      <c r="BO21" s="353"/>
      <c r="BP21" s="353"/>
      <c r="BQ21" s="353"/>
      <c r="BR21" s="353"/>
      <c r="BS21" s="353"/>
      <c r="BT21" s="354"/>
      <c r="BU21" s="346"/>
      <c r="BV21" s="347"/>
      <c r="BW21" s="347"/>
      <c r="BX21" s="347"/>
      <c r="BY21" s="347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7"/>
      <c r="CQ21" s="347"/>
      <c r="CR21" s="347"/>
      <c r="CS21" s="347"/>
      <c r="CT21" s="347"/>
      <c r="CU21" s="347"/>
      <c r="CV21" s="347"/>
      <c r="CW21" s="347"/>
      <c r="CX21" s="347"/>
      <c r="CY21" s="347"/>
      <c r="CZ21" s="347"/>
      <c r="DA21" s="347"/>
      <c r="DB21" s="347"/>
      <c r="DC21" s="347"/>
      <c r="DD21" s="348"/>
    </row>
    <row r="22" spans="1:108" s="66" customFormat="1" ht="26.25" customHeight="1" x14ac:dyDescent="0.2">
      <c r="A22" s="28"/>
      <c r="B22" s="353" t="s">
        <v>146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53"/>
      <c r="M22" s="353"/>
      <c r="N22" s="353"/>
      <c r="O22" s="353"/>
      <c r="P22" s="353"/>
      <c r="Q22" s="353"/>
      <c r="R22" s="353"/>
      <c r="S22" s="353"/>
      <c r="T22" s="353"/>
      <c r="U22" s="353"/>
      <c r="V22" s="353"/>
      <c r="W22" s="353"/>
      <c r="X22" s="353"/>
      <c r="Y22" s="353"/>
      <c r="Z22" s="353"/>
      <c r="AA22" s="353"/>
      <c r="AB22" s="353"/>
      <c r="AC22" s="353"/>
      <c r="AD22" s="353"/>
      <c r="AE22" s="353"/>
      <c r="AF22" s="353"/>
      <c r="AG22" s="353"/>
      <c r="AH22" s="353"/>
      <c r="AI22" s="353"/>
      <c r="AJ22" s="353"/>
      <c r="AK22" s="353"/>
      <c r="AL22" s="353"/>
      <c r="AM22" s="353"/>
      <c r="AN22" s="353"/>
      <c r="AO22" s="353"/>
      <c r="AP22" s="353"/>
      <c r="AQ22" s="353"/>
      <c r="AR22" s="353"/>
      <c r="AS22" s="353"/>
      <c r="AT22" s="353"/>
      <c r="AU22" s="353"/>
      <c r="AV22" s="353"/>
      <c r="AW22" s="353"/>
      <c r="AX22" s="353"/>
      <c r="AY22" s="353"/>
      <c r="AZ22" s="353"/>
      <c r="BA22" s="353"/>
      <c r="BB22" s="353"/>
      <c r="BC22" s="353"/>
      <c r="BD22" s="353"/>
      <c r="BE22" s="353"/>
      <c r="BF22" s="353"/>
      <c r="BG22" s="353"/>
      <c r="BH22" s="353"/>
      <c r="BI22" s="353"/>
      <c r="BJ22" s="353"/>
      <c r="BK22" s="353"/>
      <c r="BL22" s="353"/>
      <c r="BM22" s="353"/>
      <c r="BN22" s="353"/>
      <c r="BO22" s="353"/>
      <c r="BP22" s="353"/>
      <c r="BQ22" s="353"/>
      <c r="BR22" s="353"/>
      <c r="BS22" s="353"/>
      <c r="BT22" s="354"/>
      <c r="BU22" s="346">
        <v>1112446.28</v>
      </c>
      <c r="BV22" s="347"/>
      <c r="BW22" s="347"/>
      <c r="BX22" s="347"/>
      <c r="BY22" s="347"/>
      <c r="BZ22" s="347"/>
      <c r="CA22" s="347"/>
      <c r="CB22" s="347"/>
      <c r="CC22" s="347"/>
      <c r="CD22" s="347"/>
      <c r="CE22" s="347"/>
      <c r="CF22" s="347"/>
      <c r="CG22" s="347"/>
      <c r="CH22" s="347"/>
      <c r="CI22" s="347"/>
      <c r="CJ22" s="347"/>
      <c r="CK22" s="347"/>
      <c r="CL22" s="347"/>
      <c r="CM22" s="347"/>
      <c r="CN22" s="347"/>
      <c r="CO22" s="347"/>
      <c r="CP22" s="347"/>
      <c r="CQ22" s="347"/>
      <c r="CR22" s="347"/>
      <c r="CS22" s="347"/>
      <c r="CT22" s="347"/>
      <c r="CU22" s="347"/>
      <c r="CV22" s="347"/>
      <c r="CW22" s="347"/>
      <c r="CX22" s="347"/>
      <c r="CY22" s="347"/>
      <c r="CZ22" s="347"/>
      <c r="DA22" s="347"/>
      <c r="DB22" s="347"/>
      <c r="DC22" s="347"/>
      <c r="DD22" s="348"/>
    </row>
    <row r="23" spans="1:108" ht="15" customHeight="1" x14ac:dyDescent="0.2">
      <c r="A23" s="28"/>
      <c r="B23" s="353" t="s">
        <v>204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53"/>
      <c r="M23" s="353"/>
      <c r="N23" s="353"/>
      <c r="O23" s="353"/>
      <c r="P23" s="353"/>
      <c r="Q23" s="353"/>
      <c r="R23" s="353"/>
      <c r="S23" s="353"/>
      <c r="T23" s="353"/>
      <c r="U23" s="353"/>
      <c r="V23" s="353"/>
      <c r="W23" s="353"/>
      <c r="X23" s="353"/>
      <c r="Y23" s="353"/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353"/>
      <c r="AN23" s="353"/>
      <c r="AO23" s="353"/>
      <c r="AP23" s="353"/>
      <c r="AQ23" s="353"/>
      <c r="AR23" s="353"/>
      <c r="AS23" s="353"/>
      <c r="AT23" s="353"/>
      <c r="AU23" s="353"/>
      <c r="AV23" s="353"/>
      <c r="AW23" s="353"/>
      <c r="AX23" s="353"/>
      <c r="AY23" s="353"/>
      <c r="AZ23" s="353"/>
      <c r="BA23" s="353"/>
      <c r="BB23" s="353"/>
      <c r="BC23" s="353"/>
      <c r="BD23" s="353"/>
      <c r="BE23" s="353"/>
      <c r="BF23" s="353"/>
      <c r="BG23" s="353"/>
      <c r="BH23" s="353"/>
      <c r="BI23" s="353"/>
      <c r="BJ23" s="353"/>
      <c r="BK23" s="353"/>
      <c r="BL23" s="353"/>
      <c r="BM23" s="353"/>
      <c r="BN23" s="353"/>
      <c r="BO23" s="353"/>
      <c r="BP23" s="353"/>
      <c r="BQ23" s="353"/>
      <c r="BR23" s="353"/>
      <c r="BS23" s="353"/>
      <c r="BT23" s="354"/>
      <c r="BU23" s="346"/>
      <c r="BV23" s="347"/>
      <c r="BW23" s="347"/>
      <c r="BX23" s="347"/>
      <c r="BY23" s="347"/>
      <c r="BZ23" s="347"/>
      <c r="CA23" s="347"/>
      <c r="CB23" s="347"/>
      <c r="CC23" s="347"/>
      <c r="CD23" s="347"/>
      <c r="CE23" s="347"/>
      <c r="CF23" s="347"/>
      <c r="CG23" s="347"/>
      <c r="CH23" s="347"/>
      <c r="CI23" s="347"/>
      <c r="CJ23" s="347"/>
      <c r="CK23" s="347"/>
      <c r="CL23" s="347"/>
      <c r="CM23" s="347"/>
      <c r="CN23" s="347"/>
      <c r="CO23" s="347"/>
      <c r="CP23" s="347"/>
      <c r="CQ23" s="347"/>
      <c r="CR23" s="347"/>
      <c r="CS23" s="347"/>
      <c r="CT23" s="347"/>
      <c r="CU23" s="347"/>
      <c r="CV23" s="347"/>
      <c r="CW23" s="347"/>
      <c r="CX23" s="347"/>
      <c r="CY23" s="347"/>
      <c r="CZ23" s="347"/>
      <c r="DA23" s="347"/>
      <c r="DB23" s="347"/>
      <c r="DC23" s="347"/>
      <c r="DD23" s="348"/>
    </row>
    <row r="24" spans="1:108" s="9" customFormat="1" ht="15" customHeight="1" x14ac:dyDescent="0.2">
      <c r="A24" s="26"/>
      <c r="B24" s="362" t="s">
        <v>57</v>
      </c>
      <c r="C24" s="362"/>
      <c r="D24" s="362"/>
      <c r="E24" s="362"/>
      <c r="F24" s="362"/>
      <c r="G24" s="36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362"/>
      <c r="Z24" s="362"/>
      <c r="AA24" s="362"/>
      <c r="AB24" s="362"/>
      <c r="AC24" s="362"/>
      <c r="AD24" s="362"/>
      <c r="AE24" s="362"/>
      <c r="AF24" s="362"/>
      <c r="AG24" s="362"/>
      <c r="AH24" s="362"/>
      <c r="AI24" s="362"/>
      <c r="AJ24" s="362"/>
      <c r="AK24" s="362"/>
      <c r="AL24" s="362"/>
      <c r="AM24" s="362"/>
      <c r="AN24" s="362"/>
      <c r="AO24" s="362"/>
      <c r="AP24" s="362"/>
      <c r="AQ24" s="362"/>
      <c r="AR24" s="362"/>
      <c r="AS24" s="362"/>
      <c r="AT24" s="362"/>
      <c r="AU24" s="362"/>
      <c r="AV24" s="362"/>
      <c r="AW24" s="362"/>
      <c r="AX24" s="362"/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2"/>
      <c r="BQ24" s="362"/>
      <c r="BR24" s="362"/>
      <c r="BS24" s="362"/>
      <c r="BT24" s="363"/>
      <c r="BU24" s="365"/>
      <c r="BV24" s="366"/>
      <c r="BW24" s="366"/>
      <c r="BX24" s="366"/>
      <c r="BY24" s="366"/>
      <c r="BZ24" s="366"/>
      <c r="CA24" s="366"/>
      <c r="CB24" s="366"/>
      <c r="CC24" s="366"/>
      <c r="CD24" s="366"/>
      <c r="CE24" s="366"/>
      <c r="CF24" s="366"/>
      <c r="CG24" s="366"/>
      <c r="CH24" s="366"/>
      <c r="CI24" s="366"/>
      <c r="CJ24" s="366"/>
      <c r="CK24" s="366"/>
      <c r="CL24" s="366"/>
      <c r="CM24" s="366"/>
      <c r="CN24" s="366"/>
      <c r="CO24" s="366"/>
      <c r="CP24" s="366"/>
      <c r="CQ24" s="366"/>
      <c r="CR24" s="366"/>
      <c r="CS24" s="366"/>
      <c r="CT24" s="366"/>
      <c r="CU24" s="366"/>
      <c r="CV24" s="366"/>
      <c r="CW24" s="366"/>
      <c r="CX24" s="366"/>
      <c r="CY24" s="366"/>
      <c r="CZ24" s="366"/>
      <c r="DA24" s="366"/>
      <c r="DB24" s="366"/>
      <c r="DC24" s="366"/>
      <c r="DD24" s="367"/>
    </row>
    <row r="25" spans="1:108" ht="12.75" customHeight="1" x14ac:dyDescent="0.2">
      <c r="A25" s="29"/>
      <c r="B25" s="358" t="s">
        <v>8</v>
      </c>
      <c r="C25" s="358"/>
      <c r="D25" s="358"/>
      <c r="E25" s="358"/>
      <c r="F25" s="358"/>
      <c r="G25" s="358"/>
      <c r="H25" s="358"/>
      <c r="I25" s="358"/>
      <c r="J25" s="358"/>
      <c r="K25" s="358"/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8"/>
      <c r="BI25" s="358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9"/>
      <c r="BU25" s="346"/>
      <c r="BV25" s="347"/>
      <c r="BW25" s="347"/>
      <c r="BX25" s="347"/>
      <c r="BY25" s="347"/>
      <c r="BZ25" s="347"/>
      <c r="CA25" s="347"/>
      <c r="CB25" s="347"/>
      <c r="CC25" s="347"/>
      <c r="CD25" s="347"/>
      <c r="CE25" s="347"/>
      <c r="CF25" s="347"/>
      <c r="CG25" s="347"/>
      <c r="CH25" s="347"/>
      <c r="CI25" s="347"/>
      <c r="CJ25" s="347"/>
      <c r="CK25" s="347"/>
      <c r="CL25" s="347"/>
      <c r="CM25" s="347"/>
      <c r="CN25" s="347"/>
      <c r="CO25" s="347"/>
      <c r="CP25" s="347"/>
      <c r="CQ25" s="347"/>
      <c r="CR25" s="347"/>
      <c r="CS25" s="347"/>
      <c r="CT25" s="347"/>
      <c r="CU25" s="347"/>
      <c r="CV25" s="347"/>
      <c r="CW25" s="347"/>
      <c r="CX25" s="347"/>
      <c r="CY25" s="347"/>
      <c r="CZ25" s="347"/>
      <c r="DA25" s="347"/>
      <c r="DB25" s="347"/>
      <c r="DC25" s="347"/>
      <c r="DD25" s="348"/>
    </row>
    <row r="26" spans="1:108" ht="15" customHeight="1" x14ac:dyDescent="0.2">
      <c r="A26" s="28"/>
      <c r="B26" s="353" t="s">
        <v>67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3"/>
      <c r="N26" s="353"/>
      <c r="O26" s="353"/>
      <c r="P26" s="353"/>
      <c r="Q26" s="353"/>
      <c r="R26" s="353"/>
      <c r="S26" s="353"/>
      <c r="T26" s="353"/>
      <c r="U26" s="353"/>
      <c r="V26" s="353"/>
      <c r="W26" s="353"/>
      <c r="X26" s="353"/>
      <c r="Y26" s="353"/>
      <c r="Z26" s="353"/>
      <c r="AA26" s="353"/>
      <c r="AB26" s="353"/>
      <c r="AC26" s="353"/>
      <c r="AD26" s="353"/>
      <c r="AE26" s="353"/>
      <c r="AF26" s="353"/>
      <c r="AG26" s="353"/>
      <c r="AH26" s="353"/>
      <c r="AI26" s="353"/>
      <c r="AJ26" s="353"/>
      <c r="AK26" s="353"/>
      <c r="AL26" s="353"/>
      <c r="AM26" s="353"/>
      <c r="AN26" s="353"/>
      <c r="AO26" s="353"/>
      <c r="AP26" s="353"/>
      <c r="AQ26" s="353"/>
      <c r="AR26" s="353"/>
      <c r="AS26" s="353"/>
      <c r="AT26" s="353"/>
      <c r="AU26" s="353"/>
      <c r="AV26" s="353"/>
      <c r="AW26" s="353"/>
      <c r="AX26" s="353"/>
      <c r="AY26" s="353"/>
      <c r="AZ26" s="353"/>
      <c r="BA26" s="353"/>
      <c r="BB26" s="353"/>
      <c r="BC26" s="353"/>
      <c r="BD26" s="353"/>
      <c r="BE26" s="353"/>
      <c r="BF26" s="353"/>
      <c r="BG26" s="353"/>
      <c r="BH26" s="353"/>
      <c r="BI26" s="353"/>
      <c r="BJ26" s="353"/>
      <c r="BK26" s="353"/>
      <c r="BL26" s="353"/>
      <c r="BM26" s="353"/>
      <c r="BN26" s="353"/>
      <c r="BO26" s="353"/>
      <c r="BP26" s="353"/>
      <c r="BQ26" s="353"/>
      <c r="BR26" s="353"/>
      <c r="BS26" s="353"/>
      <c r="BT26" s="354"/>
      <c r="BU26" s="346"/>
      <c r="BV26" s="347"/>
      <c r="BW26" s="347"/>
      <c r="BX26" s="347"/>
      <c r="BY26" s="347"/>
      <c r="BZ26" s="347"/>
      <c r="CA26" s="347"/>
      <c r="CB26" s="347"/>
      <c r="CC26" s="347"/>
      <c r="CD26" s="347"/>
      <c r="CE26" s="347"/>
      <c r="CF26" s="347"/>
      <c r="CG26" s="347"/>
      <c r="CH26" s="347"/>
      <c r="CI26" s="347"/>
      <c r="CJ26" s="347"/>
      <c r="CK26" s="347"/>
      <c r="CL26" s="347"/>
      <c r="CM26" s="347"/>
      <c r="CN26" s="347"/>
      <c r="CO26" s="347"/>
      <c r="CP26" s="347"/>
      <c r="CQ26" s="347"/>
      <c r="CR26" s="347"/>
      <c r="CS26" s="347"/>
      <c r="CT26" s="347"/>
      <c r="CU26" s="347"/>
      <c r="CV26" s="347"/>
      <c r="CW26" s="347"/>
      <c r="CX26" s="347"/>
      <c r="CY26" s="347"/>
      <c r="CZ26" s="347"/>
      <c r="DA26" s="347"/>
      <c r="DB26" s="347"/>
      <c r="DC26" s="347"/>
      <c r="DD26" s="348"/>
    </row>
    <row r="27" spans="1:108" ht="14.25" customHeight="1" x14ac:dyDescent="0.2">
      <c r="A27" s="29"/>
      <c r="B27" s="358" t="s">
        <v>4</v>
      </c>
      <c r="C27" s="358"/>
      <c r="D27" s="358"/>
      <c r="E27" s="358"/>
      <c r="F27" s="358"/>
      <c r="G27" s="358"/>
      <c r="H27" s="358"/>
      <c r="I27" s="358"/>
      <c r="J27" s="358"/>
      <c r="K27" s="358"/>
      <c r="L27" s="358"/>
      <c r="M27" s="358"/>
      <c r="N27" s="358"/>
      <c r="O27" s="358"/>
      <c r="P27" s="358"/>
      <c r="Q27" s="358"/>
      <c r="R27" s="358"/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8"/>
      <c r="BE27" s="358"/>
      <c r="BF27" s="358"/>
      <c r="BG27" s="358"/>
      <c r="BH27" s="358"/>
      <c r="BI27" s="358"/>
      <c r="BJ27" s="358"/>
      <c r="BK27" s="358"/>
      <c r="BL27" s="358"/>
      <c r="BM27" s="358"/>
      <c r="BN27" s="358"/>
      <c r="BO27" s="358"/>
      <c r="BP27" s="358"/>
      <c r="BQ27" s="358"/>
      <c r="BR27" s="358"/>
      <c r="BS27" s="358"/>
      <c r="BT27" s="359"/>
      <c r="BU27" s="346"/>
      <c r="BV27" s="347"/>
      <c r="BW27" s="347"/>
      <c r="BX27" s="347"/>
      <c r="BY27" s="347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7"/>
      <c r="CQ27" s="347"/>
      <c r="CR27" s="347"/>
      <c r="CS27" s="347"/>
      <c r="CT27" s="347"/>
      <c r="CU27" s="347"/>
      <c r="CV27" s="347"/>
      <c r="CW27" s="347"/>
      <c r="CX27" s="347"/>
      <c r="CY27" s="347"/>
      <c r="CZ27" s="347"/>
      <c r="DA27" s="347"/>
      <c r="DB27" s="347"/>
      <c r="DC27" s="347"/>
      <c r="DD27" s="348"/>
    </row>
    <row r="28" spans="1:108" ht="15.75" customHeight="1" x14ac:dyDescent="0.2">
      <c r="A28" s="31"/>
      <c r="B28" s="360" t="s">
        <v>68</v>
      </c>
      <c r="C28" s="360"/>
      <c r="D28" s="360"/>
      <c r="E28" s="360"/>
      <c r="F28" s="360"/>
      <c r="G28" s="360"/>
      <c r="H28" s="360"/>
      <c r="I28" s="360"/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  <c r="X28" s="360"/>
      <c r="Y28" s="360"/>
      <c r="Z28" s="360"/>
      <c r="AA28" s="360"/>
      <c r="AB28" s="360"/>
      <c r="AC28" s="360"/>
      <c r="AD28" s="360"/>
      <c r="AE28" s="360"/>
      <c r="AF28" s="360"/>
      <c r="AG28" s="360"/>
      <c r="AH28" s="360"/>
      <c r="AI28" s="360"/>
      <c r="AJ28" s="360"/>
      <c r="AK28" s="360"/>
      <c r="AL28" s="360"/>
      <c r="AM28" s="360"/>
      <c r="AN28" s="360"/>
      <c r="AO28" s="360"/>
      <c r="AP28" s="360"/>
      <c r="AQ28" s="360"/>
      <c r="AR28" s="360"/>
      <c r="AS28" s="360"/>
      <c r="AT28" s="360"/>
      <c r="AU28" s="360"/>
      <c r="AV28" s="360"/>
      <c r="AW28" s="360"/>
      <c r="AX28" s="360"/>
      <c r="AY28" s="360"/>
      <c r="AZ28" s="360"/>
      <c r="BA28" s="360"/>
      <c r="BB28" s="360"/>
      <c r="BC28" s="360"/>
      <c r="BD28" s="360"/>
      <c r="BE28" s="360"/>
      <c r="BF28" s="360"/>
      <c r="BG28" s="360"/>
      <c r="BH28" s="360"/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1"/>
      <c r="BU28" s="355"/>
      <c r="BV28" s="356"/>
      <c r="BW28" s="356"/>
      <c r="BX28" s="356"/>
      <c r="BY28" s="356"/>
      <c r="BZ28" s="356"/>
      <c r="CA28" s="356"/>
      <c r="CB28" s="356"/>
      <c r="CC28" s="356"/>
      <c r="CD28" s="356"/>
      <c r="CE28" s="356"/>
      <c r="CF28" s="356"/>
      <c r="CG28" s="356"/>
      <c r="CH28" s="356"/>
      <c r="CI28" s="356"/>
      <c r="CJ28" s="356"/>
      <c r="CK28" s="356"/>
      <c r="CL28" s="356"/>
      <c r="CM28" s="356"/>
      <c r="CN28" s="356"/>
      <c r="CO28" s="356"/>
      <c r="CP28" s="356"/>
      <c r="CQ28" s="356"/>
      <c r="CR28" s="356"/>
      <c r="CS28" s="356"/>
      <c r="CT28" s="356"/>
      <c r="CU28" s="356"/>
      <c r="CV28" s="356"/>
      <c r="CW28" s="356"/>
      <c r="CX28" s="356"/>
      <c r="CY28" s="356"/>
      <c r="CZ28" s="356"/>
      <c r="DA28" s="356"/>
      <c r="DB28" s="356"/>
      <c r="DC28" s="356"/>
      <c r="DD28" s="357"/>
    </row>
    <row r="29" spans="1:108" ht="29.25" customHeight="1" x14ac:dyDescent="0.2">
      <c r="A29" s="31"/>
      <c r="B29" s="360" t="s">
        <v>69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  <c r="X29" s="360"/>
      <c r="Y29" s="360"/>
      <c r="Z29" s="360"/>
      <c r="AA29" s="360"/>
      <c r="AB29" s="360"/>
      <c r="AC29" s="360"/>
      <c r="AD29" s="360"/>
      <c r="AE29" s="360"/>
      <c r="AF29" s="360"/>
      <c r="AG29" s="360"/>
      <c r="AH29" s="360"/>
      <c r="AI29" s="360"/>
      <c r="AJ29" s="360"/>
      <c r="AK29" s="360"/>
      <c r="AL29" s="360"/>
      <c r="AM29" s="360"/>
      <c r="AN29" s="360"/>
      <c r="AO29" s="360"/>
      <c r="AP29" s="360"/>
      <c r="AQ29" s="360"/>
      <c r="AR29" s="360"/>
      <c r="AS29" s="360"/>
      <c r="AT29" s="360"/>
      <c r="AU29" s="360"/>
      <c r="AV29" s="360"/>
      <c r="AW29" s="360"/>
      <c r="AX29" s="360"/>
      <c r="AY29" s="360"/>
      <c r="AZ29" s="360"/>
      <c r="BA29" s="360"/>
      <c r="BB29" s="360"/>
      <c r="BC29" s="360"/>
      <c r="BD29" s="360"/>
      <c r="BE29" s="360"/>
      <c r="BF29" s="360"/>
      <c r="BG29" s="360"/>
      <c r="BH29" s="360"/>
      <c r="BI29" s="360"/>
      <c r="BJ29" s="360"/>
      <c r="BK29" s="360"/>
      <c r="BL29" s="360"/>
      <c r="BM29" s="360"/>
      <c r="BN29" s="360"/>
      <c r="BO29" s="360"/>
      <c r="BP29" s="360"/>
      <c r="BQ29" s="360"/>
      <c r="BR29" s="360"/>
      <c r="BS29" s="360"/>
      <c r="BT29" s="361"/>
      <c r="BU29" s="355"/>
      <c r="BV29" s="356"/>
      <c r="BW29" s="356"/>
      <c r="BX29" s="356"/>
      <c r="BY29" s="356"/>
      <c r="BZ29" s="356"/>
      <c r="CA29" s="356"/>
      <c r="CB29" s="356"/>
      <c r="CC29" s="356"/>
      <c r="CD29" s="356"/>
      <c r="CE29" s="356"/>
      <c r="CF29" s="356"/>
      <c r="CG29" s="356"/>
      <c r="CH29" s="356"/>
      <c r="CI29" s="356"/>
      <c r="CJ29" s="356"/>
      <c r="CK29" s="356"/>
      <c r="CL29" s="356"/>
      <c r="CM29" s="356"/>
      <c r="CN29" s="356"/>
      <c r="CO29" s="356"/>
      <c r="CP29" s="356"/>
      <c r="CQ29" s="356"/>
      <c r="CR29" s="356"/>
      <c r="CS29" s="356"/>
      <c r="CT29" s="356"/>
      <c r="CU29" s="356"/>
      <c r="CV29" s="356"/>
      <c r="CW29" s="356"/>
      <c r="CX29" s="356"/>
      <c r="CY29" s="356"/>
      <c r="CZ29" s="356"/>
      <c r="DA29" s="356"/>
      <c r="DB29" s="356"/>
      <c r="DC29" s="356"/>
      <c r="DD29" s="357"/>
    </row>
    <row r="30" spans="1:108" ht="15.75" customHeight="1" x14ac:dyDescent="0.2">
      <c r="A30" s="31"/>
      <c r="B30" s="353" t="s">
        <v>70</v>
      </c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  <c r="R30" s="353"/>
      <c r="S30" s="353"/>
      <c r="T30" s="353"/>
      <c r="U30" s="353"/>
      <c r="V30" s="353"/>
      <c r="W30" s="353"/>
      <c r="X30" s="353"/>
      <c r="Y30" s="353"/>
      <c r="Z30" s="353"/>
      <c r="AA30" s="353"/>
      <c r="AB30" s="353"/>
      <c r="AC30" s="353"/>
      <c r="AD30" s="353"/>
      <c r="AE30" s="353"/>
      <c r="AF30" s="353"/>
      <c r="AG30" s="353"/>
      <c r="AH30" s="353"/>
      <c r="AI30" s="353"/>
      <c r="AJ30" s="353"/>
      <c r="AK30" s="353"/>
      <c r="AL30" s="353"/>
      <c r="AM30" s="353"/>
      <c r="AN30" s="353"/>
      <c r="AO30" s="353"/>
      <c r="AP30" s="353"/>
      <c r="AQ30" s="353"/>
      <c r="AR30" s="353"/>
      <c r="AS30" s="353"/>
      <c r="AT30" s="353"/>
      <c r="AU30" s="353"/>
      <c r="AV30" s="353"/>
      <c r="AW30" s="353"/>
      <c r="AX30" s="353"/>
      <c r="AY30" s="353"/>
      <c r="AZ30" s="353"/>
      <c r="BA30" s="353"/>
      <c r="BB30" s="353"/>
      <c r="BC30" s="353"/>
      <c r="BD30" s="353"/>
      <c r="BE30" s="353"/>
      <c r="BF30" s="353"/>
      <c r="BG30" s="353"/>
      <c r="BH30" s="353"/>
      <c r="BI30" s="353"/>
      <c r="BJ30" s="353"/>
      <c r="BK30" s="353"/>
      <c r="BL30" s="353"/>
      <c r="BM30" s="353"/>
      <c r="BN30" s="353"/>
      <c r="BO30" s="353"/>
      <c r="BP30" s="353"/>
      <c r="BQ30" s="353"/>
      <c r="BR30" s="353"/>
      <c r="BS30" s="353"/>
      <c r="BT30" s="354"/>
      <c r="BU30" s="355"/>
      <c r="BV30" s="356"/>
      <c r="BW30" s="356"/>
      <c r="BX30" s="356"/>
      <c r="BY30" s="356"/>
      <c r="BZ30" s="356"/>
      <c r="CA30" s="356"/>
      <c r="CB30" s="356"/>
      <c r="CC30" s="356"/>
      <c r="CD30" s="356"/>
      <c r="CE30" s="356"/>
      <c r="CF30" s="356"/>
      <c r="CG30" s="356"/>
      <c r="CH30" s="356"/>
      <c r="CI30" s="356"/>
      <c r="CJ30" s="356"/>
      <c r="CK30" s="356"/>
      <c r="CL30" s="356"/>
      <c r="CM30" s="356"/>
      <c r="CN30" s="356"/>
      <c r="CO30" s="356"/>
      <c r="CP30" s="356"/>
      <c r="CQ30" s="356"/>
      <c r="CR30" s="356"/>
      <c r="CS30" s="356"/>
      <c r="CT30" s="356"/>
      <c r="CU30" s="356"/>
      <c r="CV30" s="356"/>
      <c r="CW30" s="356"/>
      <c r="CX30" s="356"/>
      <c r="CY30" s="356"/>
      <c r="CZ30" s="356"/>
      <c r="DA30" s="356"/>
      <c r="DB30" s="356"/>
      <c r="DC30" s="356"/>
      <c r="DD30" s="357"/>
    </row>
    <row r="31" spans="1:108" ht="26.25" customHeight="1" x14ac:dyDescent="0.2">
      <c r="A31" s="31"/>
      <c r="B31" s="360" t="s">
        <v>75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  <c r="X31" s="360"/>
      <c r="Y31" s="360"/>
      <c r="Z31" s="360"/>
      <c r="AA31" s="360"/>
      <c r="AB31" s="360"/>
      <c r="AC31" s="360"/>
      <c r="AD31" s="360"/>
      <c r="AE31" s="360"/>
      <c r="AF31" s="360"/>
      <c r="AG31" s="360"/>
      <c r="AH31" s="360"/>
      <c r="AI31" s="360"/>
      <c r="AJ31" s="360"/>
      <c r="AK31" s="360"/>
      <c r="AL31" s="360"/>
      <c r="AM31" s="360"/>
      <c r="AN31" s="360"/>
      <c r="AO31" s="360"/>
      <c r="AP31" s="360"/>
      <c r="AQ31" s="360"/>
      <c r="AR31" s="360"/>
      <c r="AS31" s="360"/>
      <c r="AT31" s="360"/>
      <c r="AU31" s="360"/>
      <c r="AV31" s="360"/>
      <c r="AW31" s="360"/>
      <c r="AX31" s="360"/>
      <c r="AY31" s="360"/>
      <c r="AZ31" s="360"/>
      <c r="BA31" s="360"/>
      <c r="BB31" s="360"/>
      <c r="BC31" s="360"/>
      <c r="BD31" s="360"/>
      <c r="BE31" s="360"/>
      <c r="BF31" s="360"/>
      <c r="BG31" s="360"/>
      <c r="BH31" s="360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1"/>
      <c r="BU31" s="355"/>
      <c r="BV31" s="356"/>
      <c r="BW31" s="356"/>
      <c r="BX31" s="356"/>
      <c r="BY31" s="356"/>
      <c r="BZ31" s="356"/>
      <c r="CA31" s="356"/>
      <c r="CB31" s="356"/>
      <c r="CC31" s="356"/>
      <c r="CD31" s="356"/>
      <c r="CE31" s="356"/>
      <c r="CF31" s="356"/>
      <c r="CG31" s="356"/>
      <c r="CH31" s="356"/>
      <c r="CI31" s="356"/>
      <c r="CJ31" s="356"/>
      <c r="CK31" s="356"/>
      <c r="CL31" s="356"/>
      <c r="CM31" s="356"/>
      <c r="CN31" s="356"/>
      <c r="CO31" s="356"/>
      <c r="CP31" s="356"/>
      <c r="CQ31" s="356"/>
      <c r="CR31" s="356"/>
      <c r="CS31" s="356"/>
      <c r="CT31" s="356"/>
      <c r="CU31" s="356"/>
      <c r="CV31" s="356"/>
      <c r="CW31" s="356"/>
      <c r="CX31" s="356"/>
      <c r="CY31" s="356"/>
      <c r="CZ31" s="356"/>
      <c r="DA31" s="356"/>
      <c r="DB31" s="356"/>
      <c r="DC31" s="356"/>
      <c r="DD31" s="357"/>
    </row>
    <row r="32" spans="1:108" ht="15" customHeight="1" x14ac:dyDescent="0.2">
      <c r="A32" s="31"/>
      <c r="B32" s="360" t="s">
        <v>71</v>
      </c>
      <c r="C32" s="360"/>
      <c r="D32" s="360"/>
      <c r="E32" s="360"/>
      <c r="F32" s="360"/>
      <c r="G32" s="360"/>
      <c r="H32" s="360"/>
      <c r="I32" s="360"/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  <c r="X32" s="360"/>
      <c r="Y32" s="360"/>
      <c r="Z32" s="360"/>
      <c r="AA32" s="360"/>
      <c r="AB32" s="360"/>
      <c r="AC32" s="360"/>
      <c r="AD32" s="360"/>
      <c r="AE32" s="360"/>
      <c r="AF32" s="360"/>
      <c r="AG32" s="360"/>
      <c r="AH32" s="360"/>
      <c r="AI32" s="360"/>
      <c r="AJ32" s="360"/>
      <c r="AK32" s="360"/>
      <c r="AL32" s="360"/>
      <c r="AM32" s="360"/>
      <c r="AN32" s="360"/>
      <c r="AO32" s="360"/>
      <c r="AP32" s="360"/>
      <c r="AQ32" s="360"/>
      <c r="AR32" s="360"/>
      <c r="AS32" s="360"/>
      <c r="AT32" s="360"/>
      <c r="AU32" s="360"/>
      <c r="AV32" s="360"/>
      <c r="AW32" s="360"/>
      <c r="AX32" s="360"/>
      <c r="AY32" s="360"/>
      <c r="AZ32" s="360"/>
      <c r="BA32" s="360"/>
      <c r="BB32" s="360"/>
      <c r="BC32" s="360"/>
      <c r="BD32" s="360"/>
      <c r="BE32" s="360"/>
      <c r="BF32" s="360"/>
      <c r="BG32" s="360"/>
      <c r="BH32" s="360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1"/>
      <c r="BU32" s="355"/>
      <c r="BV32" s="356"/>
      <c r="BW32" s="356"/>
      <c r="BX32" s="356"/>
      <c r="BY32" s="356"/>
      <c r="BZ32" s="356"/>
      <c r="CA32" s="356"/>
      <c r="CB32" s="356"/>
      <c r="CC32" s="356"/>
      <c r="CD32" s="356"/>
      <c r="CE32" s="356"/>
      <c r="CF32" s="356"/>
      <c r="CG32" s="356"/>
      <c r="CH32" s="356"/>
      <c r="CI32" s="356"/>
      <c r="CJ32" s="356"/>
      <c r="CK32" s="356"/>
      <c r="CL32" s="356"/>
      <c r="CM32" s="356"/>
      <c r="CN32" s="356"/>
      <c r="CO32" s="356"/>
      <c r="CP32" s="356"/>
      <c r="CQ32" s="356"/>
      <c r="CR32" s="356"/>
      <c r="CS32" s="356"/>
      <c r="CT32" s="356"/>
      <c r="CU32" s="356"/>
      <c r="CV32" s="356"/>
      <c r="CW32" s="356"/>
      <c r="CX32" s="356"/>
      <c r="CY32" s="356"/>
      <c r="CZ32" s="356"/>
      <c r="DA32" s="356"/>
      <c r="DB32" s="356"/>
      <c r="DC32" s="356"/>
      <c r="DD32" s="357"/>
    </row>
    <row r="33" spans="1:108" ht="15" customHeight="1" x14ac:dyDescent="0.2">
      <c r="A33" s="29"/>
      <c r="B33" s="358" t="s">
        <v>4</v>
      </c>
      <c r="C33" s="358"/>
      <c r="D33" s="358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  <c r="V33" s="358"/>
      <c r="W33" s="358"/>
      <c r="X33" s="358"/>
      <c r="Y33" s="358"/>
      <c r="Z33" s="358"/>
      <c r="AA33" s="358"/>
      <c r="AB33" s="358"/>
      <c r="AC33" s="358"/>
      <c r="AD33" s="358"/>
      <c r="AE33" s="358"/>
      <c r="AF33" s="358"/>
      <c r="AG33" s="358"/>
      <c r="AH33" s="358"/>
      <c r="AI33" s="358"/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8"/>
      <c r="BE33" s="358"/>
      <c r="BF33" s="358"/>
      <c r="BG33" s="358"/>
      <c r="BH33" s="358"/>
      <c r="BI33" s="358"/>
      <c r="BJ33" s="358"/>
      <c r="BK33" s="358"/>
      <c r="BL33" s="358"/>
      <c r="BM33" s="358"/>
      <c r="BN33" s="358"/>
      <c r="BO33" s="358"/>
      <c r="BP33" s="358"/>
      <c r="BQ33" s="358"/>
      <c r="BR33" s="358"/>
      <c r="BS33" s="358"/>
      <c r="BT33" s="359"/>
      <c r="BU33" s="346"/>
      <c r="BV33" s="347"/>
      <c r="BW33" s="347"/>
      <c r="BX33" s="347"/>
      <c r="BY33" s="347"/>
      <c r="BZ33" s="347"/>
      <c r="CA33" s="347"/>
      <c r="CB33" s="347"/>
      <c r="CC33" s="347"/>
      <c r="CD33" s="347"/>
      <c r="CE33" s="347"/>
      <c r="CF33" s="347"/>
      <c r="CG33" s="347"/>
      <c r="CH33" s="347"/>
      <c r="CI33" s="347"/>
      <c r="CJ33" s="347"/>
      <c r="CK33" s="347"/>
      <c r="CL33" s="347"/>
      <c r="CM33" s="347"/>
      <c r="CN33" s="347"/>
      <c r="CO33" s="347"/>
      <c r="CP33" s="347"/>
      <c r="CQ33" s="347"/>
      <c r="CR33" s="347"/>
      <c r="CS33" s="347"/>
      <c r="CT33" s="347"/>
      <c r="CU33" s="347"/>
      <c r="CV33" s="347"/>
      <c r="CW33" s="347"/>
      <c r="CX33" s="347"/>
      <c r="CY33" s="347"/>
      <c r="CZ33" s="347"/>
      <c r="DA33" s="347"/>
      <c r="DB33" s="347"/>
      <c r="DC33" s="347"/>
      <c r="DD33" s="348"/>
    </row>
    <row r="34" spans="1:108" ht="29.25" customHeight="1" x14ac:dyDescent="0.2">
      <c r="A34" s="28"/>
      <c r="B34" s="353" t="s">
        <v>72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3"/>
      <c r="AF34" s="353"/>
      <c r="AG34" s="353"/>
      <c r="AH34" s="353"/>
      <c r="AI34" s="353"/>
      <c r="AJ34" s="353"/>
      <c r="AK34" s="353"/>
      <c r="AL34" s="353"/>
      <c r="AM34" s="353"/>
      <c r="AN34" s="353"/>
      <c r="AO34" s="353"/>
      <c r="AP34" s="353"/>
      <c r="AQ34" s="353"/>
      <c r="AR34" s="353"/>
      <c r="AS34" s="353"/>
      <c r="AT34" s="353"/>
      <c r="AU34" s="353"/>
      <c r="AV34" s="353"/>
      <c r="AW34" s="353"/>
      <c r="AX34" s="353"/>
      <c r="AY34" s="353"/>
      <c r="AZ34" s="353"/>
      <c r="BA34" s="353"/>
      <c r="BB34" s="353"/>
      <c r="BC34" s="353"/>
      <c r="BD34" s="353"/>
      <c r="BE34" s="353"/>
      <c r="BF34" s="353"/>
      <c r="BG34" s="353"/>
      <c r="BH34" s="353"/>
      <c r="BI34" s="353"/>
      <c r="BJ34" s="353"/>
      <c r="BK34" s="353"/>
      <c r="BL34" s="353"/>
      <c r="BM34" s="353"/>
      <c r="BN34" s="353"/>
      <c r="BO34" s="353"/>
      <c r="BP34" s="353"/>
      <c r="BQ34" s="353"/>
      <c r="BR34" s="353"/>
      <c r="BS34" s="353"/>
      <c r="BT34" s="354"/>
      <c r="BU34" s="355"/>
      <c r="BV34" s="356"/>
      <c r="BW34" s="356"/>
      <c r="BX34" s="356"/>
      <c r="BY34" s="356"/>
      <c r="BZ34" s="356"/>
      <c r="CA34" s="356"/>
      <c r="CB34" s="356"/>
      <c r="CC34" s="356"/>
      <c r="CD34" s="356"/>
      <c r="CE34" s="356"/>
      <c r="CF34" s="356"/>
      <c r="CG34" s="356"/>
      <c r="CH34" s="356"/>
      <c r="CI34" s="356"/>
      <c r="CJ34" s="356"/>
      <c r="CK34" s="356"/>
      <c r="CL34" s="356"/>
      <c r="CM34" s="356"/>
      <c r="CN34" s="356"/>
      <c r="CO34" s="356"/>
      <c r="CP34" s="356"/>
      <c r="CQ34" s="356"/>
      <c r="CR34" s="356"/>
      <c r="CS34" s="356"/>
      <c r="CT34" s="356"/>
      <c r="CU34" s="356"/>
      <c r="CV34" s="356"/>
      <c r="CW34" s="356"/>
      <c r="CX34" s="356"/>
      <c r="CY34" s="356"/>
      <c r="CZ34" s="356"/>
      <c r="DA34" s="356"/>
      <c r="DB34" s="356"/>
      <c r="DC34" s="356"/>
      <c r="DD34" s="357"/>
    </row>
    <row r="35" spans="1:108" ht="29.25" customHeight="1" x14ac:dyDescent="0.2">
      <c r="A35" s="28"/>
      <c r="B35" s="353" t="s">
        <v>73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  <c r="AU35" s="353"/>
      <c r="AV35" s="353"/>
      <c r="AW35" s="353"/>
      <c r="AX35" s="353"/>
      <c r="AY35" s="353"/>
      <c r="AZ35" s="353"/>
      <c r="BA35" s="353"/>
      <c r="BB35" s="353"/>
      <c r="BC35" s="353"/>
      <c r="BD35" s="353"/>
      <c r="BE35" s="353"/>
      <c r="BF35" s="353"/>
      <c r="BG35" s="353"/>
      <c r="BH35" s="353"/>
      <c r="BI35" s="353"/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4"/>
      <c r="BU35" s="355"/>
      <c r="BV35" s="356"/>
      <c r="BW35" s="356"/>
      <c r="BX35" s="356"/>
      <c r="BY35" s="356"/>
      <c r="BZ35" s="356"/>
      <c r="CA35" s="356"/>
      <c r="CB35" s="356"/>
      <c r="CC35" s="356"/>
      <c r="CD35" s="356"/>
      <c r="CE35" s="356"/>
      <c r="CF35" s="356"/>
      <c r="CG35" s="356"/>
      <c r="CH35" s="356"/>
      <c r="CI35" s="356"/>
      <c r="CJ35" s="356"/>
      <c r="CK35" s="356"/>
      <c r="CL35" s="356"/>
      <c r="CM35" s="356"/>
      <c r="CN35" s="356"/>
      <c r="CO35" s="356"/>
      <c r="CP35" s="356"/>
      <c r="CQ35" s="356"/>
      <c r="CR35" s="356"/>
      <c r="CS35" s="356"/>
      <c r="CT35" s="356"/>
      <c r="CU35" s="356"/>
      <c r="CV35" s="356"/>
      <c r="CW35" s="356"/>
      <c r="CX35" s="356"/>
      <c r="CY35" s="356"/>
      <c r="CZ35" s="356"/>
      <c r="DA35" s="356"/>
      <c r="DB35" s="356"/>
      <c r="DC35" s="356"/>
      <c r="DD35" s="357"/>
    </row>
    <row r="36" spans="1:108" ht="29.25" customHeight="1" x14ac:dyDescent="0.2">
      <c r="A36" s="28"/>
      <c r="B36" s="353" t="s">
        <v>74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3"/>
      <c r="AF36" s="353"/>
      <c r="AG36" s="353"/>
      <c r="AH36" s="353"/>
      <c r="AI36" s="353"/>
      <c r="AJ36" s="353"/>
      <c r="AK36" s="353"/>
      <c r="AL36" s="353"/>
      <c r="AM36" s="353"/>
      <c r="AN36" s="353"/>
      <c r="AO36" s="353"/>
      <c r="AP36" s="353"/>
      <c r="AQ36" s="353"/>
      <c r="AR36" s="353"/>
      <c r="AS36" s="353"/>
      <c r="AT36" s="353"/>
      <c r="AU36" s="353"/>
      <c r="AV36" s="353"/>
      <c r="AW36" s="353"/>
      <c r="AX36" s="353"/>
      <c r="AY36" s="353"/>
      <c r="AZ36" s="353"/>
      <c r="BA36" s="353"/>
      <c r="BB36" s="353"/>
      <c r="BC36" s="353"/>
      <c r="BD36" s="353"/>
      <c r="BE36" s="353"/>
      <c r="BF36" s="353"/>
      <c r="BG36" s="353"/>
      <c r="BH36" s="353"/>
      <c r="BI36" s="353"/>
      <c r="BJ36" s="353"/>
      <c r="BK36" s="353"/>
      <c r="BL36" s="353"/>
      <c r="BM36" s="353"/>
      <c r="BN36" s="353"/>
      <c r="BO36" s="353"/>
      <c r="BP36" s="353"/>
      <c r="BQ36" s="353"/>
      <c r="BR36" s="353"/>
      <c r="BS36" s="353"/>
      <c r="BT36" s="354"/>
      <c r="BU36" s="346"/>
      <c r="BV36" s="347"/>
      <c r="BW36" s="347"/>
      <c r="BX36" s="347"/>
      <c r="BY36" s="347"/>
      <c r="BZ36" s="347"/>
      <c r="CA36" s="347"/>
      <c r="CB36" s="347"/>
      <c r="CC36" s="347"/>
      <c r="CD36" s="347"/>
      <c r="CE36" s="347"/>
      <c r="CF36" s="347"/>
      <c r="CG36" s="347"/>
      <c r="CH36" s="347"/>
      <c r="CI36" s="347"/>
      <c r="CJ36" s="347"/>
      <c r="CK36" s="347"/>
      <c r="CL36" s="347"/>
      <c r="CM36" s="347"/>
      <c r="CN36" s="347"/>
      <c r="CO36" s="347"/>
      <c r="CP36" s="347"/>
      <c r="CQ36" s="347"/>
      <c r="CR36" s="347"/>
      <c r="CS36" s="347"/>
      <c r="CT36" s="347"/>
      <c r="CU36" s="347"/>
      <c r="CV36" s="347"/>
      <c r="CW36" s="347"/>
      <c r="CX36" s="347"/>
      <c r="CY36" s="347"/>
      <c r="CZ36" s="347"/>
      <c r="DA36" s="347"/>
      <c r="DB36" s="347"/>
      <c r="DC36" s="347"/>
      <c r="DD36" s="348"/>
    </row>
    <row r="37" spans="1:108" s="9" customFormat="1" ht="15" customHeight="1" x14ac:dyDescent="0.2">
      <c r="A37" s="26"/>
      <c r="B37" s="362" t="s">
        <v>56</v>
      </c>
      <c r="C37" s="362"/>
      <c r="D37" s="362"/>
      <c r="E37" s="362"/>
      <c r="F37" s="362"/>
      <c r="G37" s="362"/>
      <c r="H37" s="362"/>
      <c r="I37" s="362"/>
      <c r="J37" s="362"/>
      <c r="K37" s="362"/>
      <c r="L37" s="362"/>
      <c r="M37" s="362"/>
      <c r="N37" s="362"/>
      <c r="O37" s="362"/>
      <c r="P37" s="362"/>
      <c r="Q37" s="362"/>
      <c r="R37" s="362"/>
      <c r="S37" s="362"/>
      <c r="T37" s="362"/>
      <c r="U37" s="362"/>
      <c r="V37" s="362"/>
      <c r="W37" s="362"/>
      <c r="X37" s="362"/>
      <c r="Y37" s="362"/>
      <c r="Z37" s="362"/>
      <c r="AA37" s="362"/>
      <c r="AB37" s="362"/>
      <c r="AC37" s="362"/>
      <c r="AD37" s="362"/>
      <c r="AE37" s="362"/>
      <c r="AF37" s="362"/>
      <c r="AG37" s="362"/>
      <c r="AH37" s="362"/>
      <c r="AI37" s="362"/>
      <c r="AJ37" s="362"/>
      <c r="AK37" s="362"/>
      <c r="AL37" s="362"/>
      <c r="AM37" s="362"/>
      <c r="AN37" s="362"/>
      <c r="AO37" s="362"/>
      <c r="AP37" s="362"/>
      <c r="AQ37" s="362"/>
      <c r="AR37" s="362"/>
      <c r="AS37" s="362"/>
      <c r="AT37" s="362"/>
      <c r="AU37" s="362"/>
      <c r="AV37" s="362"/>
      <c r="AW37" s="362"/>
      <c r="AX37" s="362"/>
      <c r="AY37" s="362"/>
      <c r="AZ37" s="362"/>
      <c r="BA37" s="362"/>
      <c r="BB37" s="362"/>
      <c r="BC37" s="362"/>
      <c r="BD37" s="362"/>
      <c r="BE37" s="362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3"/>
      <c r="BU37" s="365"/>
      <c r="BV37" s="366"/>
      <c r="BW37" s="366"/>
      <c r="BX37" s="366"/>
      <c r="BY37" s="366"/>
      <c r="BZ37" s="366"/>
      <c r="CA37" s="366"/>
      <c r="CB37" s="366"/>
      <c r="CC37" s="366"/>
      <c r="CD37" s="366"/>
      <c r="CE37" s="366"/>
      <c r="CF37" s="366"/>
      <c r="CG37" s="366"/>
      <c r="CH37" s="366"/>
      <c r="CI37" s="366"/>
      <c r="CJ37" s="366"/>
      <c r="CK37" s="366"/>
      <c r="CL37" s="366"/>
      <c r="CM37" s="366"/>
      <c r="CN37" s="366"/>
      <c r="CO37" s="366"/>
      <c r="CP37" s="366"/>
      <c r="CQ37" s="366"/>
      <c r="CR37" s="366"/>
      <c r="CS37" s="366"/>
      <c r="CT37" s="366"/>
      <c r="CU37" s="366"/>
      <c r="CV37" s="366"/>
      <c r="CW37" s="366"/>
      <c r="CX37" s="366"/>
      <c r="CY37" s="366"/>
      <c r="CZ37" s="366"/>
      <c r="DA37" s="366"/>
      <c r="DB37" s="366"/>
      <c r="DC37" s="366"/>
      <c r="DD37" s="367"/>
    </row>
    <row r="38" spans="1:108" ht="15" customHeight="1" x14ac:dyDescent="0.2">
      <c r="A38" s="32"/>
      <c r="B38" s="327" t="s">
        <v>8</v>
      </c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64"/>
      <c r="BU38" s="346"/>
      <c r="BV38" s="347"/>
      <c r="BW38" s="347"/>
      <c r="BX38" s="347"/>
      <c r="BY38" s="347"/>
      <c r="BZ38" s="347"/>
      <c r="CA38" s="347"/>
      <c r="CB38" s="347"/>
      <c r="CC38" s="347"/>
      <c r="CD38" s="347"/>
      <c r="CE38" s="347"/>
      <c r="CF38" s="347"/>
      <c r="CG38" s="347"/>
      <c r="CH38" s="347"/>
      <c r="CI38" s="347"/>
      <c r="CJ38" s="347"/>
      <c r="CK38" s="347"/>
      <c r="CL38" s="347"/>
      <c r="CM38" s="347"/>
      <c r="CN38" s="347"/>
      <c r="CO38" s="347"/>
      <c r="CP38" s="347"/>
      <c r="CQ38" s="347"/>
      <c r="CR38" s="347"/>
      <c r="CS38" s="347"/>
      <c r="CT38" s="347"/>
      <c r="CU38" s="347"/>
      <c r="CV38" s="347"/>
      <c r="CW38" s="347"/>
      <c r="CX38" s="347"/>
      <c r="CY38" s="347"/>
      <c r="CZ38" s="347"/>
      <c r="DA38" s="347"/>
      <c r="DB38" s="347"/>
      <c r="DC38" s="347"/>
      <c r="DD38" s="348"/>
    </row>
    <row r="39" spans="1:108" ht="15" customHeight="1" x14ac:dyDescent="0.2">
      <c r="A39" s="28"/>
      <c r="B39" s="353" t="s">
        <v>76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  <c r="AJ39" s="353"/>
      <c r="AK39" s="353"/>
      <c r="AL39" s="353"/>
      <c r="AM39" s="353"/>
      <c r="AN39" s="353"/>
      <c r="AO39" s="353"/>
      <c r="AP39" s="353"/>
      <c r="AQ39" s="353"/>
      <c r="AR39" s="353"/>
      <c r="AS39" s="353"/>
      <c r="AT39" s="353"/>
      <c r="AU39" s="353"/>
      <c r="AV39" s="353"/>
      <c r="AW39" s="353"/>
      <c r="AX39" s="353"/>
      <c r="AY39" s="353"/>
      <c r="AZ39" s="353"/>
      <c r="BA39" s="353"/>
      <c r="BB39" s="353"/>
      <c r="BC39" s="353"/>
      <c r="BD39" s="353"/>
      <c r="BE39" s="353"/>
      <c r="BF39" s="353"/>
      <c r="BG39" s="353"/>
      <c r="BH39" s="353"/>
      <c r="BI39" s="353"/>
      <c r="BJ39" s="353"/>
      <c r="BK39" s="353"/>
      <c r="BL39" s="353"/>
      <c r="BM39" s="353"/>
      <c r="BN39" s="353"/>
      <c r="BO39" s="353"/>
      <c r="BP39" s="353"/>
      <c r="BQ39" s="353"/>
      <c r="BR39" s="353"/>
      <c r="BS39" s="353"/>
      <c r="BT39" s="354"/>
      <c r="BU39" s="346"/>
      <c r="BV39" s="347"/>
      <c r="BW39" s="347"/>
      <c r="BX39" s="347"/>
      <c r="BY39" s="347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7"/>
      <c r="CQ39" s="347"/>
      <c r="CR39" s="347"/>
      <c r="CS39" s="347"/>
      <c r="CT39" s="347"/>
      <c r="CU39" s="347"/>
      <c r="CV39" s="347"/>
      <c r="CW39" s="347"/>
      <c r="CX39" s="347"/>
      <c r="CY39" s="347"/>
      <c r="CZ39" s="347"/>
      <c r="DA39" s="347"/>
      <c r="DB39" s="347"/>
      <c r="DC39" s="347"/>
      <c r="DD39" s="348"/>
    </row>
    <row r="40" spans="1:108" ht="15" customHeight="1" x14ac:dyDescent="0.2">
      <c r="A40" s="28"/>
      <c r="B40" s="353" t="s">
        <v>77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3"/>
      <c r="AF40" s="353"/>
      <c r="AG40" s="353"/>
      <c r="AH40" s="353"/>
      <c r="AI40" s="353"/>
      <c r="AJ40" s="353"/>
      <c r="AK40" s="353"/>
      <c r="AL40" s="353"/>
      <c r="AM40" s="353"/>
      <c r="AN40" s="353"/>
      <c r="AO40" s="353"/>
      <c r="AP40" s="353"/>
      <c r="AQ40" s="353"/>
      <c r="AR40" s="353"/>
      <c r="AS40" s="353"/>
      <c r="AT40" s="353"/>
      <c r="AU40" s="353"/>
      <c r="AV40" s="353"/>
      <c r="AW40" s="353"/>
      <c r="AX40" s="353"/>
      <c r="AY40" s="353"/>
      <c r="AZ40" s="353"/>
      <c r="BA40" s="353"/>
      <c r="BB40" s="353"/>
      <c r="BC40" s="353"/>
      <c r="BD40" s="353"/>
      <c r="BE40" s="353"/>
      <c r="BF40" s="353"/>
      <c r="BG40" s="353"/>
      <c r="BH40" s="353"/>
      <c r="BI40" s="353"/>
      <c r="BJ40" s="353"/>
      <c r="BK40" s="353"/>
      <c r="BL40" s="353"/>
      <c r="BM40" s="353"/>
      <c r="BN40" s="353"/>
      <c r="BO40" s="353"/>
      <c r="BP40" s="353"/>
      <c r="BQ40" s="353"/>
      <c r="BR40" s="353"/>
      <c r="BS40" s="353"/>
      <c r="BT40" s="354"/>
      <c r="BU40" s="346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47"/>
      <c r="CO40" s="347"/>
      <c r="CP40" s="347"/>
      <c r="CQ40" s="347"/>
      <c r="CR40" s="347"/>
      <c r="CS40" s="347"/>
      <c r="CT40" s="347"/>
      <c r="CU40" s="347"/>
      <c r="CV40" s="347"/>
      <c r="CW40" s="347"/>
      <c r="CX40" s="347"/>
      <c r="CY40" s="347"/>
      <c r="CZ40" s="347"/>
      <c r="DA40" s="347"/>
      <c r="DB40" s="347"/>
      <c r="DC40" s="347"/>
      <c r="DD40" s="348"/>
    </row>
    <row r="41" spans="1:108" ht="15" customHeight="1" x14ac:dyDescent="0.2">
      <c r="A41" s="29"/>
      <c r="B41" s="358" t="s">
        <v>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8"/>
      <c r="AJ41" s="358"/>
      <c r="AK41" s="358"/>
      <c r="AL41" s="358"/>
      <c r="AM41" s="358"/>
      <c r="AN41" s="358"/>
      <c r="AO41" s="358"/>
      <c r="AP41" s="358"/>
      <c r="AQ41" s="358"/>
      <c r="AR41" s="358"/>
      <c r="AS41" s="358"/>
      <c r="AT41" s="358"/>
      <c r="AU41" s="358"/>
      <c r="AV41" s="358"/>
      <c r="AW41" s="358"/>
      <c r="AX41" s="358"/>
      <c r="AY41" s="358"/>
      <c r="AZ41" s="358"/>
      <c r="BA41" s="358"/>
      <c r="BB41" s="358"/>
      <c r="BC41" s="358"/>
      <c r="BD41" s="358"/>
      <c r="BE41" s="358"/>
      <c r="BF41" s="358"/>
      <c r="BG41" s="358"/>
      <c r="BH41" s="358"/>
      <c r="BI41" s="358"/>
      <c r="BJ41" s="358"/>
      <c r="BK41" s="358"/>
      <c r="BL41" s="358"/>
      <c r="BM41" s="358"/>
      <c r="BN41" s="358"/>
      <c r="BO41" s="358"/>
      <c r="BP41" s="358"/>
      <c r="BQ41" s="358"/>
      <c r="BR41" s="358"/>
      <c r="BS41" s="358"/>
      <c r="BT41" s="359"/>
      <c r="BU41" s="346"/>
      <c r="BV41" s="347"/>
      <c r="BW41" s="347"/>
      <c r="BX41" s="347"/>
      <c r="BY41" s="347"/>
      <c r="BZ41" s="347"/>
      <c r="CA41" s="347"/>
      <c r="CB41" s="347"/>
      <c r="CC41" s="347"/>
      <c r="CD41" s="347"/>
      <c r="CE41" s="347"/>
      <c r="CF41" s="347"/>
      <c r="CG41" s="347"/>
      <c r="CH41" s="347"/>
      <c r="CI41" s="347"/>
      <c r="CJ41" s="347"/>
      <c r="CK41" s="347"/>
      <c r="CL41" s="347"/>
      <c r="CM41" s="347"/>
      <c r="CN41" s="347"/>
      <c r="CO41" s="347"/>
      <c r="CP41" s="347"/>
      <c r="CQ41" s="347"/>
      <c r="CR41" s="347"/>
      <c r="CS41" s="347"/>
      <c r="CT41" s="347"/>
      <c r="CU41" s="347"/>
      <c r="CV41" s="347"/>
      <c r="CW41" s="347"/>
      <c r="CX41" s="347"/>
      <c r="CY41" s="347"/>
      <c r="CZ41" s="347"/>
      <c r="DA41" s="347"/>
      <c r="DB41" s="347"/>
      <c r="DC41" s="347"/>
      <c r="DD41" s="348"/>
    </row>
    <row r="42" spans="1:108" ht="29.25" customHeight="1" x14ac:dyDescent="0.2">
      <c r="A42" s="28"/>
      <c r="B42" s="353" t="s">
        <v>78</v>
      </c>
      <c r="C42" s="353"/>
      <c r="D42" s="353"/>
      <c r="E42" s="353"/>
      <c r="F42" s="353"/>
      <c r="G42" s="353"/>
      <c r="H42" s="353"/>
      <c r="I42" s="353"/>
      <c r="J42" s="353"/>
      <c r="K42" s="353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353"/>
      <c r="AQ42" s="353"/>
      <c r="AR42" s="353"/>
      <c r="AS42" s="353"/>
      <c r="AT42" s="353"/>
      <c r="AU42" s="353"/>
      <c r="AV42" s="353"/>
      <c r="AW42" s="353"/>
      <c r="AX42" s="353"/>
      <c r="AY42" s="353"/>
      <c r="AZ42" s="353"/>
      <c r="BA42" s="353"/>
      <c r="BB42" s="353"/>
      <c r="BC42" s="353"/>
      <c r="BD42" s="353"/>
      <c r="BE42" s="353"/>
      <c r="BF42" s="353"/>
      <c r="BG42" s="353"/>
      <c r="BH42" s="353"/>
      <c r="BI42" s="353"/>
      <c r="BJ42" s="353"/>
      <c r="BK42" s="353"/>
      <c r="BL42" s="353"/>
      <c r="BM42" s="353"/>
      <c r="BN42" s="353"/>
      <c r="BO42" s="353"/>
      <c r="BP42" s="353"/>
      <c r="BQ42" s="353"/>
      <c r="BR42" s="353"/>
      <c r="BS42" s="353"/>
      <c r="BT42" s="354"/>
      <c r="BU42" s="355">
        <f>BU47+BU49</f>
        <v>2337930.5499999998</v>
      </c>
      <c r="BV42" s="356"/>
      <c r="BW42" s="356"/>
      <c r="BX42" s="356"/>
      <c r="BY42" s="356"/>
      <c r="BZ42" s="356"/>
      <c r="CA42" s="356"/>
      <c r="CB42" s="356"/>
      <c r="CC42" s="356"/>
      <c r="CD42" s="356"/>
      <c r="CE42" s="356"/>
      <c r="CF42" s="356"/>
      <c r="CG42" s="356"/>
      <c r="CH42" s="356"/>
      <c r="CI42" s="356"/>
      <c r="CJ42" s="356"/>
      <c r="CK42" s="356"/>
      <c r="CL42" s="356"/>
      <c r="CM42" s="356"/>
      <c r="CN42" s="356"/>
      <c r="CO42" s="356"/>
      <c r="CP42" s="356"/>
      <c r="CQ42" s="356"/>
      <c r="CR42" s="356"/>
      <c r="CS42" s="356"/>
      <c r="CT42" s="356"/>
      <c r="CU42" s="356"/>
      <c r="CV42" s="356"/>
      <c r="CW42" s="356"/>
      <c r="CX42" s="356"/>
      <c r="CY42" s="356"/>
      <c r="CZ42" s="356"/>
      <c r="DA42" s="356"/>
      <c r="DB42" s="356"/>
      <c r="DC42" s="356"/>
      <c r="DD42" s="357"/>
    </row>
    <row r="43" spans="1:108" ht="15" customHeight="1" x14ac:dyDescent="0.2">
      <c r="A43" s="33"/>
      <c r="B43" s="351" t="s">
        <v>4</v>
      </c>
      <c r="C43" s="351"/>
      <c r="D43" s="351"/>
      <c r="E43" s="351"/>
      <c r="F43" s="351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  <c r="AT43" s="351"/>
      <c r="AU43" s="351"/>
      <c r="AV43" s="351"/>
      <c r="AW43" s="351"/>
      <c r="AX43" s="351"/>
      <c r="AY43" s="351"/>
      <c r="AZ43" s="351"/>
      <c r="BA43" s="351"/>
      <c r="BB43" s="351"/>
      <c r="BC43" s="351"/>
      <c r="BD43" s="351"/>
      <c r="BE43" s="351"/>
      <c r="BF43" s="351"/>
      <c r="BG43" s="351"/>
      <c r="BH43" s="351"/>
      <c r="BI43" s="351"/>
      <c r="BJ43" s="351"/>
      <c r="BK43" s="351"/>
      <c r="BL43" s="351"/>
      <c r="BM43" s="351"/>
      <c r="BN43" s="351"/>
      <c r="BO43" s="351"/>
      <c r="BP43" s="351"/>
      <c r="BQ43" s="351"/>
      <c r="BR43" s="351"/>
      <c r="BS43" s="351"/>
      <c r="BT43" s="352"/>
      <c r="BU43" s="355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6"/>
      <c r="CK43" s="356"/>
      <c r="CL43" s="356"/>
      <c r="CM43" s="356"/>
      <c r="CN43" s="356"/>
      <c r="CO43" s="356"/>
      <c r="CP43" s="356"/>
      <c r="CQ43" s="356"/>
      <c r="CR43" s="356"/>
      <c r="CS43" s="356"/>
      <c r="CT43" s="356"/>
      <c r="CU43" s="356"/>
      <c r="CV43" s="356"/>
      <c r="CW43" s="356"/>
      <c r="CX43" s="356"/>
      <c r="CY43" s="356"/>
      <c r="CZ43" s="356"/>
      <c r="DA43" s="356"/>
      <c r="DB43" s="356"/>
      <c r="DC43" s="356"/>
      <c r="DD43" s="357"/>
    </row>
    <row r="44" spans="1:108" ht="15" customHeight="1" x14ac:dyDescent="0.2">
      <c r="A44" s="28"/>
      <c r="B44" s="349" t="s">
        <v>80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349"/>
      <c r="AE44" s="349"/>
      <c r="AF44" s="349"/>
      <c r="AG44" s="349"/>
      <c r="AH44" s="349"/>
      <c r="AI44" s="349"/>
      <c r="AJ44" s="349"/>
      <c r="AK44" s="349"/>
      <c r="AL44" s="349"/>
      <c r="AM44" s="349"/>
      <c r="AN44" s="349"/>
      <c r="AO44" s="349"/>
      <c r="AP44" s="349"/>
      <c r="AQ44" s="349"/>
      <c r="AR44" s="349"/>
      <c r="AS44" s="349"/>
      <c r="AT44" s="349"/>
      <c r="AU44" s="349"/>
      <c r="AV44" s="349"/>
      <c r="AW44" s="349"/>
      <c r="AX44" s="349"/>
      <c r="AY44" s="349"/>
      <c r="AZ44" s="349"/>
      <c r="BA44" s="349"/>
      <c r="BB44" s="349"/>
      <c r="BC44" s="349"/>
      <c r="BD44" s="349"/>
      <c r="BE44" s="349"/>
      <c r="BF44" s="349"/>
      <c r="BG44" s="349"/>
      <c r="BH44" s="349"/>
      <c r="BI44" s="349"/>
      <c r="BJ44" s="349"/>
      <c r="BK44" s="349"/>
      <c r="BL44" s="349"/>
      <c r="BM44" s="349"/>
      <c r="BN44" s="349"/>
      <c r="BO44" s="349"/>
      <c r="BP44" s="349"/>
      <c r="BQ44" s="349"/>
      <c r="BR44" s="349"/>
      <c r="BS44" s="349"/>
      <c r="BT44" s="350"/>
      <c r="BU44" s="346"/>
      <c r="BV44" s="347"/>
      <c r="BW44" s="347"/>
      <c r="BX44" s="347"/>
      <c r="BY44" s="347"/>
      <c r="BZ44" s="347"/>
      <c r="CA44" s="347"/>
      <c r="CB44" s="347"/>
      <c r="CC44" s="347"/>
      <c r="CD44" s="347"/>
      <c r="CE44" s="347"/>
      <c r="CF44" s="347"/>
      <c r="CG44" s="347"/>
      <c r="CH44" s="347"/>
      <c r="CI44" s="347"/>
      <c r="CJ44" s="347"/>
      <c r="CK44" s="347"/>
      <c r="CL44" s="347"/>
      <c r="CM44" s="347"/>
      <c r="CN44" s="347"/>
      <c r="CO44" s="347"/>
      <c r="CP44" s="347"/>
      <c r="CQ44" s="347"/>
      <c r="CR44" s="347"/>
      <c r="CS44" s="347"/>
      <c r="CT44" s="347"/>
      <c r="CU44" s="347"/>
      <c r="CV44" s="347"/>
      <c r="CW44" s="347"/>
      <c r="CX44" s="347"/>
      <c r="CY44" s="347"/>
      <c r="CZ44" s="347"/>
      <c r="DA44" s="347"/>
      <c r="DB44" s="347"/>
      <c r="DC44" s="347"/>
      <c r="DD44" s="348"/>
    </row>
    <row r="45" spans="1:108" ht="15" customHeight="1" x14ac:dyDescent="0.2">
      <c r="A45" s="28"/>
      <c r="B45" s="349" t="s">
        <v>81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349"/>
      <c r="AE45" s="349"/>
      <c r="AF45" s="349"/>
      <c r="AG45" s="349"/>
      <c r="AH45" s="349"/>
      <c r="AI45" s="349"/>
      <c r="AJ45" s="349"/>
      <c r="AK45" s="349"/>
      <c r="AL45" s="349"/>
      <c r="AM45" s="349"/>
      <c r="AN45" s="349"/>
      <c r="AO45" s="349"/>
      <c r="AP45" s="349"/>
      <c r="AQ45" s="349"/>
      <c r="AR45" s="349"/>
      <c r="AS45" s="349"/>
      <c r="AT45" s="349"/>
      <c r="AU45" s="349"/>
      <c r="AV45" s="349"/>
      <c r="AW45" s="349"/>
      <c r="AX45" s="349"/>
      <c r="AY45" s="349"/>
      <c r="AZ45" s="349"/>
      <c r="BA45" s="349"/>
      <c r="BB45" s="349"/>
      <c r="BC45" s="349"/>
      <c r="BD45" s="349"/>
      <c r="BE45" s="349"/>
      <c r="BF45" s="349"/>
      <c r="BG45" s="349"/>
      <c r="BH45" s="349"/>
      <c r="BI45" s="349"/>
      <c r="BJ45" s="349"/>
      <c r="BK45" s="349"/>
      <c r="BL45" s="349"/>
      <c r="BM45" s="349"/>
      <c r="BN45" s="349"/>
      <c r="BO45" s="349"/>
      <c r="BP45" s="349"/>
      <c r="BQ45" s="349"/>
      <c r="BR45" s="349"/>
      <c r="BS45" s="349"/>
      <c r="BT45" s="350"/>
      <c r="BU45" s="346"/>
      <c r="BV45" s="347"/>
      <c r="BW45" s="347"/>
      <c r="BX45" s="347"/>
      <c r="BY45" s="347"/>
      <c r="BZ45" s="347"/>
      <c r="CA45" s="347"/>
      <c r="CB45" s="347"/>
      <c r="CC45" s="347"/>
      <c r="CD45" s="347"/>
      <c r="CE45" s="347"/>
      <c r="CF45" s="347"/>
      <c r="CG45" s="347"/>
      <c r="CH45" s="347"/>
      <c r="CI45" s="347"/>
      <c r="CJ45" s="347"/>
      <c r="CK45" s="347"/>
      <c r="CL45" s="347"/>
      <c r="CM45" s="347"/>
      <c r="CN45" s="347"/>
      <c r="CO45" s="347"/>
      <c r="CP45" s="347"/>
      <c r="CQ45" s="347"/>
      <c r="CR45" s="347"/>
      <c r="CS45" s="347"/>
      <c r="CT45" s="347"/>
      <c r="CU45" s="347"/>
      <c r="CV45" s="347"/>
      <c r="CW45" s="347"/>
      <c r="CX45" s="347"/>
      <c r="CY45" s="347"/>
      <c r="CZ45" s="347"/>
      <c r="DA45" s="347"/>
      <c r="DB45" s="347"/>
      <c r="DC45" s="347"/>
      <c r="DD45" s="348"/>
    </row>
    <row r="46" spans="1:108" ht="15" customHeight="1" x14ac:dyDescent="0.2">
      <c r="A46" s="28"/>
      <c r="B46" s="349" t="s">
        <v>79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349"/>
      <c r="AE46" s="349"/>
      <c r="AF46" s="349"/>
      <c r="AG46" s="349"/>
      <c r="AH46" s="349"/>
      <c r="AI46" s="349"/>
      <c r="AJ46" s="349"/>
      <c r="AK46" s="349"/>
      <c r="AL46" s="349"/>
      <c r="AM46" s="349"/>
      <c r="AN46" s="349"/>
      <c r="AO46" s="349"/>
      <c r="AP46" s="349"/>
      <c r="AQ46" s="349"/>
      <c r="AR46" s="349"/>
      <c r="AS46" s="349"/>
      <c r="AT46" s="349"/>
      <c r="AU46" s="349"/>
      <c r="AV46" s="349"/>
      <c r="AW46" s="349"/>
      <c r="AX46" s="349"/>
      <c r="AY46" s="349"/>
      <c r="AZ46" s="349"/>
      <c r="BA46" s="349"/>
      <c r="BB46" s="349"/>
      <c r="BC46" s="349"/>
      <c r="BD46" s="349"/>
      <c r="BE46" s="349"/>
      <c r="BF46" s="349"/>
      <c r="BG46" s="349"/>
      <c r="BH46" s="349"/>
      <c r="BI46" s="349"/>
      <c r="BJ46" s="349"/>
      <c r="BK46" s="349"/>
      <c r="BL46" s="349"/>
      <c r="BM46" s="349"/>
      <c r="BN46" s="349"/>
      <c r="BO46" s="349"/>
      <c r="BP46" s="349"/>
      <c r="BQ46" s="349"/>
      <c r="BR46" s="349"/>
      <c r="BS46" s="349"/>
      <c r="BT46" s="350"/>
      <c r="BU46" s="346"/>
      <c r="BV46" s="347"/>
      <c r="BW46" s="347"/>
      <c r="BX46" s="347"/>
      <c r="BY46" s="347"/>
      <c r="BZ46" s="347"/>
      <c r="CA46" s="347"/>
      <c r="CB46" s="347"/>
      <c r="CC46" s="347"/>
      <c r="CD46" s="347"/>
      <c r="CE46" s="347"/>
      <c r="CF46" s="347"/>
      <c r="CG46" s="347"/>
      <c r="CH46" s="347"/>
      <c r="CI46" s="347"/>
      <c r="CJ46" s="347"/>
      <c r="CK46" s="347"/>
      <c r="CL46" s="347"/>
      <c r="CM46" s="347"/>
      <c r="CN46" s="347"/>
      <c r="CO46" s="347"/>
      <c r="CP46" s="347"/>
      <c r="CQ46" s="347"/>
      <c r="CR46" s="347"/>
      <c r="CS46" s="347"/>
      <c r="CT46" s="347"/>
      <c r="CU46" s="347"/>
      <c r="CV46" s="347"/>
      <c r="CW46" s="347"/>
      <c r="CX46" s="347"/>
      <c r="CY46" s="347"/>
      <c r="CZ46" s="347"/>
      <c r="DA46" s="347"/>
      <c r="DB46" s="347"/>
      <c r="DC46" s="347"/>
      <c r="DD46" s="348"/>
    </row>
    <row r="47" spans="1:108" ht="15" customHeight="1" x14ac:dyDescent="0.2">
      <c r="A47" s="28"/>
      <c r="B47" s="349" t="s">
        <v>82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349"/>
      <c r="AE47" s="349"/>
      <c r="AF47" s="349"/>
      <c r="AG47" s="349"/>
      <c r="AH47" s="349"/>
      <c r="AI47" s="349"/>
      <c r="AJ47" s="349"/>
      <c r="AK47" s="349"/>
      <c r="AL47" s="349"/>
      <c r="AM47" s="349"/>
      <c r="AN47" s="349"/>
      <c r="AO47" s="349"/>
      <c r="AP47" s="349"/>
      <c r="AQ47" s="349"/>
      <c r="AR47" s="349"/>
      <c r="AS47" s="349"/>
      <c r="AT47" s="349"/>
      <c r="AU47" s="349"/>
      <c r="AV47" s="349"/>
      <c r="AW47" s="349"/>
      <c r="AX47" s="349"/>
      <c r="AY47" s="349"/>
      <c r="AZ47" s="349"/>
      <c r="BA47" s="349"/>
      <c r="BB47" s="349"/>
      <c r="BC47" s="349"/>
      <c r="BD47" s="349"/>
      <c r="BE47" s="349"/>
      <c r="BF47" s="349"/>
      <c r="BG47" s="349"/>
      <c r="BH47" s="349"/>
      <c r="BI47" s="349"/>
      <c r="BJ47" s="349"/>
      <c r="BK47" s="349"/>
      <c r="BL47" s="349"/>
      <c r="BM47" s="349"/>
      <c r="BN47" s="349"/>
      <c r="BO47" s="349"/>
      <c r="BP47" s="349"/>
      <c r="BQ47" s="349"/>
      <c r="BR47" s="349"/>
      <c r="BS47" s="349"/>
      <c r="BT47" s="350"/>
      <c r="BU47" s="355">
        <v>1512256.72</v>
      </c>
      <c r="BV47" s="356"/>
      <c r="BW47" s="356"/>
      <c r="BX47" s="356"/>
      <c r="BY47" s="356"/>
      <c r="BZ47" s="356"/>
      <c r="CA47" s="356"/>
      <c r="CB47" s="356"/>
      <c r="CC47" s="356"/>
      <c r="CD47" s="356"/>
      <c r="CE47" s="356"/>
      <c r="CF47" s="356"/>
      <c r="CG47" s="356"/>
      <c r="CH47" s="356"/>
      <c r="CI47" s="356"/>
      <c r="CJ47" s="356"/>
      <c r="CK47" s="356"/>
      <c r="CL47" s="356"/>
      <c r="CM47" s="356"/>
      <c r="CN47" s="356"/>
      <c r="CO47" s="356"/>
      <c r="CP47" s="356"/>
      <c r="CQ47" s="356"/>
      <c r="CR47" s="356"/>
      <c r="CS47" s="356"/>
      <c r="CT47" s="356"/>
      <c r="CU47" s="356"/>
      <c r="CV47" s="356"/>
      <c r="CW47" s="356"/>
      <c r="CX47" s="356"/>
      <c r="CY47" s="356"/>
      <c r="CZ47" s="356"/>
      <c r="DA47" s="356"/>
      <c r="DB47" s="356"/>
      <c r="DC47" s="356"/>
      <c r="DD47" s="357"/>
    </row>
    <row r="48" spans="1:108" ht="15" customHeight="1" x14ac:dyDescent="0.2">
      <c r="A48" s="28"/>
      <c r="B48" s="349" t="s">
        <v>83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349"/>
      <c r="AE48" s="349"/>
      <c r="AF48" s="349"/>
      <c r="AG48" s="349"/>
      <c r="AH48" s="349"/>
      <c r="AI48" s="349"/>
      <c r="AJ48" s="349"/>
      <c r="AK48" s="349"/>
      <c r="AL48" s="349"/>
      <c r="AM48" s="349"/>
      <c r="AN48" s="349"/>
      <c r="AO48" s="349"/>
      <c r="AP48" s="349"/>
      <c r="AQ48" s="349"/>
      <c r="AR48" s="349"/>
      <c r="AS48" s="349"/>
      <c r="AT48" s="349"/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49"/>
      <c r="BJ48" s="349"/>
      <c r="BK48" s="349"/>
      <c r="BL48" s="349"/>
      <c r="BM48" s="349"/>
      <c r="BN48" s="349"/>
      <c r="BO48" s="349"/>
      <c r="BP48" s="349"/>
      <c r="BQ48" s="349"/>
      <c r="BR48" s="349"/>
      <c r="BS48" s="349"/>
      <c r="BT48" s="350"/>
      <c r="BU48" s="346"/>
      <c r="BV48" s="347"/>
      <c r="BW48" s="347"/>
      <c r="BX48" s="347"/>
      <c r="BY48" s="347"/>
      <c r="BZ48" s="347"/>
      <c r="CA48" s="347"/>
      <c r="CB48" s="347"/>
      <c r="CC48" s="347"/>
      <c r="CD48" s="347"/>
      <c r="CE48" s="347"/>
      <c r="CF48" s="347"/>
      <c r="CG48" s="347"/>
      <c r="CH48" s="347"/>
      <c r="CI48" s="347"/>
      <c r="CJ48" s="347"/>
      <c r="CK48" s="347"/>
      <c r="CL48" s="347"/>
      <c r="CM48" s="347"/>
      <c r="CN48" s="347"/>
      <c r="CO48" s="347"/>
      <c r="CP48" s="347"/>
      <c r="CQ48" s="347"/>
      <c r="CR48" s="347"/>
      <c r="CS48" s="347"/>
      <c r="CT48" s="347"/>
      <c r="CU48" s="347"/>
      <c r="CV48" s="347"/>
      <c r="CW48" s="347"/>
      <c r="CX48" s="347"/>
      <c r="CY48" s="347"/>
      <c r="CZ48" s="347"/>
      <c r="DA48" s="347"/>
      <c r="DB48" s="347"/>
      <c r="DC48" s="347"/>
      <c r="DD48" s="348"/>
    </row>
    <row r="49" spans="1:108" ht="15" customHeight="1" x14ac:dyDescent="0.2">
      <c r="A49" s="28"/>
      <c r="B49" s="349" t="s">
        <v>84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349"/>
      <c r="AE49" s="349"/>
      <c r="AF49" s="349"/>
      <c r="AG49" s="349"/>
      <c r="AH49" s="349"/>
      <c r="AI49" s="349"/>
      <c r="AJ49" s="349"/>
      <c r="AK49" s="349"/>
      <c r="AL49" s="349"/>
      <c r="AM49" s="349"/>
      <c r="AN49" s="349"/>
      <c r="AO49" s="349"/>
      <c r="AP49" s="349"/>
      <c r="AQ49" s="349"/>
      <c r="AR49" s="349"/>
      <c r="AS49" s="349"/>
      <c r="AT49" s="349"/>
      <c r="AU49" s="349"/>
      <c r="AV49" s="349"/>
      <c r="AW49" s="349"/>
      <c r="AX49" s="349"/>
      <c r="AY49" s="349"/>
      <c r="AZ49" s="349"/>
      <c r="BA49" s="349"/>
      <c r="BB49" s="349"/>
      <c r="BC49" s="349"/>
      <c r="BD49" s="349"/>
      <c r="BE49" s="349"/>
      <c r="BF49" s="349"/>
      <c r="BG49" s="349"/>
      <c r="BH49" s="349"/>
      <c r="BI49" s="349"/>
      <c r="BJ49" s="349"/>
      <c r="BK49" s="349"/>
      <c r="BL49" s="349"/>
      <c r="BM49" s="349"/>
      <c r="BN49" s="349"/>
      <c r="BO49" s="349"/>
      <c r="BP49" s="349"/>
      <c r="BQ49" s="349"/>
      <c r="BR49" s="349"/>
      <c r="BS49" s="349"/>
      <c r="BT49" s="350"/>
      <c r="BU49" s="346">
        <v>825673.82999999984</v>
      </c>
      <c r="BV49" s="347"/>
      <c r="BW49" s="347"/>
      <c r="BX49" s="347"/>
      <c r="BY49" s="347"/>
      <c r="BZ49" s="347"/>
      <c r="CA49" s="347"/>
      <c r="CB49" s="347"/>
      <c r="CC49" s="347"/>
      <c r="CD49" s="347"/>
      <c r="CE49" s="347"/>
      <c r="CF49" s="347"/>
      <c r="CG49" s="347"/>
      <c r="CH49" s="347"/>
      <c r="CI49" s="347"/>
      <c r="CJ49" s="347"/>
      <c r="CK49" s="347"/>
      <c r="CL49" s="347"/>
      <c r="CM49" s="347"/>
      <c r="CN49" s="347"/>
      <c r="CO49" s="347"/>
      <c r="CP49" s="347"/>
      <c r="CQ49" s="347"/>
      <c r="CR49" s="347"/>
      <c r="CS49" s="347"/>
      <c r="CT49" s="347"/>
      <c r="CU49" s="347"/>
      <c r="CV49" s="347"/>
      <c r="CW49" s="347"/>
      <c r="CX49" s="347"/>
      <c r="CY49" s="347"/>
      <c r="CZ49" s="347"/>
      <c r="DA49" s="347"/>
      <c r="DB49" s="347"/>
      <c r="DC49" s="347"/>
      <c r="DD49" s="348"/>
    </row>
    <row r="50" spans="1:108" ht="40.5" customHeight="1" x14ac:dyDescent="0.2">
      <c r="A50" s="28"/>
      <c r="B50" s="353" t="s">
        <v>85</v>
      </c>
      <c r="C50" s="353"/>
      <c r="D50" s="353"/>
      <c r="E50" s="353"/>
      <c r="F50" s="353"/>
      <c r="G50" s="353"/>
      <c r="H50" s="353"/>
      <c r="I50" s="353"/>
      <c r="J50" s="353"/>
      <c r="K50" s="353"/>
      <c r="L50" s="353"/>
      <c r="M50" s="353"/>
      <c r="N50" s="353"/>
      <c r="O50" s="353"/>
      <c r="P50" s="353"/>
      <c r="Q50" s="353"/>
      <c r="R50" s="353"/>
      <c r="S50" s="353"/>
      <c r="T50" s="353"/>
      <c r="U50" s="353"/>
      <c r="V50" s="353"/>
      <c r="W50" s="353"/>
      <c r="X50" s="353"/>
      <c r="Y50" s="353"/>
      <c r="Z50" s="353"/>
      <c r="AA50" s="353"/>
      <c r="AB50" s="353"/>
      <c r="AC50" s="353"/>
      <c r="AD50" s="353"/>
      <c r="AE50" s="353"/>
      <c r="AF50" s="353"/>
      <c r="AG50" s="353"/>
      <c r="AH50" s="353"/>
      <c r="AI50" s="353"/>
      <c r="AJ50" s="353"/>
      <c r="AK50" s="353"/>
      <c r="AL50" s="353"/>
      <c r="AM50" s="353"/>
      <c r="AN50" s="353"/>
      <c r="AO50" s="353"/>
      <c r="AP50" s="353"/>
      <c r="AQ50" s="353"/>
      <c r="AR50" s="353"/>
      <c r="AS50" s="353"/>
      <c r="AT50" s="353"/>
      <c r="AU50" s="353"/>
      <c r="AV50" s="353"/>
      <c r="AW50" s="353"/>
      <c r="AX50" s="353"/>
      <c r="AY50" s="353"/>
      <c r="AZ50" s="353"/>
      <c r="BA50" s="353"/>
      <c r="BB50" s="353"/>
      <c r="BC50" s="353"/>
      <c r="BD50" s="353"/>
      <c r="BE50" s="353"/>
      <c r="BF50" s="353"/>
      <c r="BG50" s="353"/>
      <c r="BH50" s="353"/>
      <c r="BI50" s="353"/>
      <c r="BJ50" s="353"/>
      <c r="BK50" s="353"/>
      <c r="BL50" s="353"/>
      <c r="BM50" s="353"/>
      <c r="BN50" s="353"/>
      <c r="BO50" s="353"/>
      <c r="BP50" s="353"/>
      <c r="BQ50" s="353"/>
      <c r="BR50" s="353"/>
      <c r="BS50" s="353"/>
      <c r="BT50" s="354"/>
      <c r="BU50" s="346"/>
      <c r="BV50" s="347"/>
      <c r="BW50" s="347"/>
      <c r="BX50" s="347"/>
      <c r="BY50" s="347"/>
      <c r="BZ50" s="347"/>
      <c r="CA50" s="347"/>
      <c r="CB50" s="347"/>
      <c r="CC50" s="347"/>
      <c r="CD50" s="347"/>
      <c r="CE50" s="347"/>
      <c r="CF50" s="347"/>
      <c r="CG50" s="347"/>
      <c r="CH50" s="347"/>
      <c r="CI50" s="347"/>
      <c r="CJ50" s="347"/>
      <c r="CK50" s="347"/>
      <c r="CL50" s="347"/>
      <c r="CM50" s="347"/>
      <c r="CN50" s="347"/>
      <c r="CO50" s="347"/>
      <c r="CP50" s="347"/>
      <c r="CQ50" s="347"/>
      <c r="CR50" s="347"/>
      <c r="CS50" s="347"/>
      <c r="CT50" s="347"/>
      <c r="CU50" s="347"/>
      <c r="CV50" s="347"/>
      <c r="CW50" s="347"/>
      <c r="CX50" s="347"/>
      <c r="CY50" s="347"/>
      <c r="CZ50" s="347"/>
      <c r="DA50" s="347"/>
      <c r="DB50" s="347"/>
      <c r="DC50" s="347"/>
      <c r="DD50" s="348"/>
    </row>
    <row r="51" spans="1:108" ht="15" customHeight="1" x14ac:dyDescent="0.2">
      <c r="A51" s="33"/>
      <c r="B51" s="351" t="s">
        <v>4</v>
      </c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  <c r="AU51" s="351"/>
      <c r="AV51" s="351"/>
      <c r="AW51" s="351"/>
      <c r="AX51" s="351"/>
      <c r="AY51" s="351"/>
      <c r="AZ51" s="351"/>
      <c r="BA51" s="351"/>
      <c r="BB51" s="351"/>
      <c r="BC51" s="351"/>
      <c r="BD51" s="351"/>
      <c r="BE51" s="351"/>
      <c r="BF51" s="351"/>
      <c r="BG51" s="351"/>
      <c r="BH51" s="351"/>
      <c r="BI51" s="351"/>
      <c r="BJ51" s="351"/>
      <c r="BK51" s="351"/>
      <c r="BL51" s="351"/>
      <c r="BM51" s="351"/>
      <c r="BN51" s="351"/>
      <c r="BO51" s="351"/>
      <c r="BP51" s="351"/>
      <c r="BQ51" s="351"/>
      <c r="BR51" s="351"/>
      <c r="BS51" s="351"/>
      <c r="BT51" s="352"/>
      <c r="BU51" s="355"/>
      <c r="BV51" s="356"/>
      <c r="BW51" s="356"/>
      <c r="BX51" s="356"/>
      <c r="BY51" s="356"/>
      <c r="BZ51" s="356"/>
      <c r="CA51" s="356"/>
      <c r="CB51" s="356"/>
      <c r="CC51" s="356"/>
      <c r="CD51" s="356"/>
      <c r="CE51" s="356"/>
      <c r="CF51" s="356"/>
      <c r="CG51" s="356"/>
      <c r="CH51" s="356"/>
      <c r="CI51" s="356"/>
      <c r="CJ51" s="356"/>
      <c r="CK51" s="356"/>
      <c r="CL51" s="356"/>
      <c r="CM51" s="356"/>
      <c r="CN51" s="356"/>
      <c r="CO51" s="356"/>
      <c r="CP51" s="356"/>
      <c r="CQ51" s="356"/>
      <c r="CR51" s="356"/>
      <c r="CS51" s="356"/>
      <c r="CT51" s="356"/>
      <c r="CU51" s="356"/>
      <c r="CV51" s="356"/>
      <c r="CW51" s="356"/>
      <c r="CX51" s="356"/>
      <c r="CY51" s="356"/>
      <c r="CZ51" s="356"/>
      <c r="DA51" s="356"/>
      <c r="DB51" s="356"/>
      <c r="DC51" s="356"/>
      <c r="DD51" s="357"/>
    </row>
    <row r="52" spans="1:108" ht="15" customHeight="1" x14ac:dyDescent="0.2">
      <c r="A52" s="28"/>
      <c r="B52" s="349" t="s">
        <v>80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49"/>
      <c r="AJ52" s="349"/>
      <c r="AK52" s="349"/>
      <c r="AL52" s="349"/>
      <c r="AM52" s="349"/>
      <c r="AN52" s="349"/>
      <c r="AO52" s="349"/>
      <c r="AP52" s="349"/>
      <c r="AQ52" s="349"/>
      <c r="AR52" s="349"/>
      <c r="AS52" s="349"/>
      <c r="AT52" s="349"/>
      <c r="AU52" s="349"/>
      <c r="AV52" s="349"/>
      <c r="AW52" s="349"/>
      <c r="AX52" s="349"/>
      <c r="AY52" s="349"/>
      <c r="AZ52" s="349"/>
      <c r="BA52" s="349"/>
      <c r="BB52" s="349"/>
      <c r="BC52" s="349"/>
      <c r="BD52" s="349"/>
      <c r="BE52" s="349"/>
      <c r="BF52" s="349"/>
      <c r="BG52" s="349"/>
      <c r="BH52" s="349"/>
      <c r="BI52" s="349"/>
      <c r="BJ52" s="349"/>
      <c r="BK52" s="349"/>
      <c r="BL52" s="349"/>
      <c r="BM52" s="349"/>
      <c r="BN52" s="349"/>
      <c r="BO52" s="349"/>
      <c r="BP52" s="349"/>
      <c r="BQ52" s="349"/>
      <c r="BR52" s="349"/>
      <c r="BS52" s="349"/>
      <c r="BT52" s="350"/>
      <c r="BU52" s="346"/>
      <c r="BV52" s="347"/>
      <c r="BW52" s="347"/>
      <c r="BX52" s="347"/>
      <c r="BY52" s="347"/>
      <c r="BZ52" s="347"/>
      <c r="CA52" s="347"/>
      <c r="CB52" s="347"/>
      <c r="CC52" s="347"/>
      <c r="CD52" s="347"/>
      <c r="CE52" s="347"/>
      <c r="CF52" s="347"/>
      <c r="CG52" s="347"/>
      <c r="CH52" s="347"/>
      <c r="CI52" s="347"/>
      <c r="CJ52" s="347"/>
      <c r="CK52" s="347"/>
      <c r="CL52" s="347"/>
      <c r="CM52" s="347"/>
      <c r="CN52" s="347"/>
      <c r="CO52" s="347"/>
      <c r="CP52" s="347"/>
      <c r="CQ52" s="347"/>
      <c r="CR52" s="347"/>
      <c r="CS52" s="347"/>
      <c r="CT52" s="347"/>
      <c r="CU52" s="347"/>
      <c r="CV52" s="347"/>
      <c r="CW52" s="347"/>
      <c r="CX52" s="347"/>
      <c r="CY52" s="347"/>
      <c r="CZ52" s="347"/>
      <c r="DA52" s="347"/>
      <c r="DB52" s="347"/>
      <c r="DC52" s="347"/>
      <c r="DD52" s="348"/>
    </row>
    <row r="53" spans="1:108" ht="15" customHeight="1" x14ac:dyDescent="0.2">
      <c r="A53" s="28"/>
      <c r="B53" s="349" t="s">
        <v>81</v>
      </c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9"/>
      <c r="AH53" s="349"/>
      <c r="AI53" s="349"/>
      <c r="AJ53" s="349"/>
      <c r="AK53" s="349"/>
      <c r="AL53" s="349"/>
      <c r="AM53" s="349"/>
      <c r="AN53" s="349"/>
      <c r="AO53" s="349"/>
      <c r="AP53" s="349"/>
      <c r="AQ53" s="349"/>
      <c r="AR53" s="349"/>
      <c r="AS53" s="349"/>
      <c r="AT53" s="349"/>
      <c r="AU53" s="349"/>
      <c r="AV53" s="349"/>
      <c r="AW53" s="349"/>
      <c r="AX53" s="349"/>
      <c r="AY53" s="349"/>
      <c r="AZ53" s="349"/>
      <c r="BA53" s="349"/>
      <c r="BB53" s="349"/>
      <c r="BC53" s="349"/>
      <c r="BD53" s="349"/>
      <c r="BE53" s="349"/>
      <c r="BF53" s="349"/>
      <c r="BG53" s="349"/>
      <c r="BH53" s="349"/>
      <c r="BI53" s="349"/>
      <c r="BJ53" s="349"/>
      <c r="BK53" s="349"/>
      <c r="BL53" s="349"/>
      <c r="BM53" s="349"/>
      <c r="BN53" s="349"/>
      <c r="BO53" s="349"/>
      <c r="BP53" s="349"/>
      <c r="BQ53" s="349"/>
      <c r="BR53" s="349"/>
      <c r="BS53" s="349"/>
      <c r="BT53" s="350"/>
      <c r="BU53" s="346"/>
      <c r="BV53" s="347"/>
      <c r="BW53" s="347"/>
      <c r="BX53" s="347"/>
      <c r="BY53" s="347"/>
      <c r="BZ53" s="347"/>
      <c r="CA53" s="347"/>
      <c r="CB53" s="347"/>
      <c r="CC53" s="347"/>
      <c r="CD53" s="347"/>
      <c r="CE53" s="347"/>
      <c r="CF53" s="347"/>
      <c r="CG53" s="347"/>
      <c r="CH53" s="347"/>
      <c r="CI53" s="347"/>
      <c r="CJ53" s="347"/>
      <c r="CK53" s="347"/>
      <c r="CL53" s="347"/>
      <c r="CM53" s="347"/>
      <c r="CN53" s="347"/>
      <c r="CO53" s="347"/>
      <c r="CP53" s="347"/>
      <c r="CQ53" s="347"/>
      <c r="CR53" s="347"/>
      <c r="CS53" s="347"/>
      <c r="CT53" s="347"/>
      <c r="CU53" s="347"/>
      <c r="CV53" s="347"/>
      <c r="CW53" s="347"/>
      <c r="CX53" s="347"/>
      <c r="CY53" s="347"/>
      <c r="CZ53" s="347"/>
      <c r="DA53" s="347"/>
      <c r="DB53" s="347"/>
      <c r="DC53" s="347"/>
      <c r="DD53" s="348"/>
    </row>
    <row r="54" spans="1:108" ht="15" customHeight="1" x14ac:dyDescent="0.2">
      <c r="A54" s="28"/>
      <c r="B54" s="349" t="s">
        <v>79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9"/>
      <c r="AH54" s="349"/>
      <c r="AI54" s="349"/>
      <c r="AJ54" s="349"/>
      <c r="AK54" s="349"/>
      <c r="AL54" s="349"/>
      <c r="AM54" s="349"/>
      <c r="AN54" s="349"/>
      <c r="AO54" s="349"/>
      <c r="AP54" s="349"/>
      <c r="AQ54" s="349"/>
      <c r="AR54" s="349"/>
      <c r="AS54" s="349"/>
      <c r="AT54" s="349"/>
      <c r="AU54" s="349"/>
      <c r="AV54" s="349"/>
      <c r="AW54" s="349"/>
      <c r="AX54" s="349"/>
      <c r="AY54" s="349"/>
      <c r="AZ54" s="349"/>
      <c r="BA54" s="349"/>
      <c r="BB54" s="349"/>
      <c r="BC54" s="349"/>
      <c r="BD54" s="349"/>
      <c r="BE54" s="349"/>
      <c r="BF54" s="349"/>
      <c r="BG54" s="349"/>
      <c r="BH54" s="349"/>
      <c r="BI54" s="349"/>
      <c r="BJ54" s="349"/>
      <c r="BK54" s="349"/>
      <c r="BL54" s="349"/>
      <c r="BM54" s="349"/>
      <c r="BN54" s="349"/>
      <c r="BO54" s="349"/>
      <c r="BP54" s="349"/>
      <c r="BQ54" s="349"/>
      <c r="BR54" s="349"/>
      <c r="BS54" s="349"/>
      <c r="BT54" s="350"/>
      <c r="BU54" s="346"/>
      <c r="BV54" s="347"/>
      <c r="BW54" s="347"/>
      <c r="BX54" s="347"/>
      <c r="BY54" s="347"/>
      <c r="BZ54" s="347"/>
      <c r="CA54" s="347"/>
      <c r="CB54" s="347"/>
      <c r="CC54" s="347"/>
      <c r="CD54" s="347"/>
      <c r="CE54" s="347"/>
      <c r="CF54" s="347"/>
      <c r="CG54" s="347"/>
      <c r="CH54" s="347"/>
      <c r="CI54" s="347"/>
      <c r="CJ54" s="347"/>
      <c r="CK54" s="347"/>
      <c r="CL54" s="347"/>
      <c r="CM54" s="347"/>
      <c r="CN54" s="347"/>
      <c r="CO54" s="347"/>
      <c r="CP54" s="347"/>
      <c r="CQ54" s="347"/>
      <c r="CR54" s="347"/>
      <c r="CS54" s="347"/>
      <c r="CT54" s="347"/>
      <c r="CU54" s="347"/>
      <c r="CV54" s="347"/>
      <c r="CW54" s="347"/>
      <c r="CX54" s="347"/>
      <c r="CY54" s="347"/>
      <c r="CZ54" s="347"/>
      <c r="DA54" s="347"/>
      <c r="DB54" s="347"/>
      <c r="DC54" s="347"/>
      <c r="DD54" s="348"/>
    </row>
    <row r="55" spans="1:108" ht="15" customHeight="1" x14ac:dyDescent="0.2">
      <c r="A55" s="28"/>
      <c r="B55" s="349" t="s">
        <v>82</v>
      </c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349"/>
      <c r="AE55" s="349"/>
      <c r="AF55" s="349"/>
      <c r="AG55" s="349"/>
      <c r="AH55" s="349"/>
      <c r="AI55" s="349"/>
      <c r="AJ55" s="349"/>
      <c r="AK55" s="349"/>
      <c r="AL55" s="349"/>
      <c r="AM55" s="349"/>
      <c r="AN55" s="349"/>
      <c r="AO55" s="349"/>
      <c r="AP55" s="349"/>
      <c r="AQ55" s="349"/>
      <c r="AR55" s="349"/>
      <c r="AS55" s="349"/>
      <c r="AT55" s="349"/>
      <c r="AU55" s="349"/>
      <c r="AV55" s="349"/>
      <c r="AW55" s="349"/>
      <c r="AX55" s="349"/>
      <c r="AY55" s="349"/>
      <c r="AZ55" s="349"/>
      <c r="BA55" s="349"/>
      <c r="BB55" s="349"/>
      <c r="BC55" s="349"/>
      <c r="BD55" s="349"/>
      <c r="BE55" s="349"/>
      <c r="BF55" s="349"/>
      <c r="BG55" s="349"/>
      <c r="BH55" s="349"/>
      <c r="BI55" s="349"/>
      <c r="BJ55" s="349"/>
      <c r="BK55" s="349"/>
      <c r="BL55" s="349"/>
      <c r="BM55" s="349"/>
      <c r="BN55" s="349"/>
      <c r="BO55" s="349"/>
      <c r="BP55" s="349"/>
      <c r="BQ55" s="349"/>
      <c r="BR55" s="349"/>
      <c r="BS55" s="349"/>
      <c r="BT55" s="350"/>
      <c r="BU55" s="346"/>
      <c r="BV55" s="347"/>
      <c r="BW55" s="347"/>
      <c r="BX55" s="347"/>
      <c r="BY55" s="347"/>
      <c r="BZ55" s="347"/>
      <c r="CA55" s="347"/>
      <c r="CB55" s="347"/>
      <c r="CC55" s="347"/>
      <c r="CD55" s="347"/>
      <c r="CE55" s="347"/>
      <c r="CF55" s="347"/>
      <c r="CG55" s="347"/>
      <c r="CH55" s="347"/>
      <c r="CI55" s="347"/>
      <c r="CJ55" s="347"/>
      <c r="CK55" s="347"/>
      <c r="CL55" s="347"/>
      <c r="CM55" s="347"/>
      <c r="CN55" s="347"/>
      <c r="CO55" s="347"/>
      <c r="CP55" s="347"/>
      <c r="CQ55" s="347"/>
      <c r="CR55" s="347"/>
      <c r="CS55" s="347"/>
      <c r="CT55" s="347"/>
      <c r="CU55" s="347"/>
      <c r="CV55" s="347"/>
      <c r="CW55" s="347"/>
      <c r="CX55" s="347"/>
      <c r="CY55" s="347"/>
      <c r="CZ55" s="347"/>
      <c r="DA55" s="347"/>
      <c r="DB55" s="347"/>
      <c r="DC55" s="347"/>
      <c r="DD55" s="348"/>
    </row>
    <row r="56" spans="1:108" ht="15" customHeight="1" x14ac:dyDescent="0.2">
      <c r="A56" s="28"/>
      <c r="B56" s="349" t="s">
        <v>83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349"/>
      <c r="AE56" s="349"/>
      <c r="AF56" s="349"/>
      <c r="AG56" s="349"/>
      <c r="AH56" s="349"/>
      <c r="AI56" s="349"/>
      <c r="AJ56" s="349"/>
      <c r="AK56" s="349"/>
      <c r="AL56" s="349"/>
      <c r="AM56" s="349"/>
      <c r="AN56" s="349"/>
      <c r="AO56" s="349"/>
      <c r="AP56" s="349"/>
      <c r="AQ56" s="349"/>
      <c r="AR56" s="349"/>
      <c r="AS56" s="349"/>
      <c r="AT56" s="349"/>
      <c r="AU56" s="349"/>
      <c r="AV56" s="349"/>
      <c r="AW56" s="349"/>
      <c r="AX56" s="349"/>
      <c r="AY56" s="349"/>
      <c r="AZ56" s="349"/>
      <c r="BA56" s="349"/>
      <c r="BB56" s="349"/>
      <c r="BC56" s="349"/>
      <c r="BD56" s="349"/>
      <c r="BE56" s="349"/>
      <c r="BF56" s="349"/>
      <c r="BG56" s="349"/>
      <c r="BH56" s="349"/>
      <c r="BI56" s="349"/>
      <c r="BJ56" s="349"/>
      <c r="BK56" s="349"/>
      <c r="BL56" s="349"/>
      <c r="BM56" s="349"/>
      <c r="BN56" s="349"/>
      <c r="BO56" s="349"/>
      <c r="BP56" s="349"/>
      <c r="BQ56" s="349"/>
      <c r="BR56" s="349"/>
      <c r="BS56" s="349"/>
      <c r="BT56" s="350"/>
      <c r="BU56" s="346"/>
      <c r="BV56" s="347"/>
      <c r="BW56" s="347"/>
      <c r="BX56" s="347"/>
      <c r="BY56" s="347"/>
      <c r="BZ56" s="347"/>
      <c r="CA56" s="347"/>
      <c r="CB56" s="347"/>
      <c r="CC56" s="347"/>
      <c r="CD56" s="347"/>
      <c r="CE56" s="347"/>
      <c r="CF56" s="347"/>
      <c r="CG56" s="347"/>
      <c r="CH56" s="347"/>
      <c r="CI56" s="347"/>
      <c r="CJ56" s="347"/>
      <c r="CK56" s="347"/>
      <c r="CL56" s="347"/>
      <c r="CM56" s="347"/>
      <c r="CN56" s="347"/>
      <c r="CO56" s="347"/>
      <c r="CP56" s="347"/>
      <c r="CQ56" s="347"/>
      <c r="CR56" s="347"/>
      <c r="CS56" s="347"/>
      <c r="CT56" s="347"/>
      <c r="CU56" s="347"/>
      <c r="CV56" s="347"/>
      <c r="CW56" s="347"/>
      <c r="CX56" s="347"/>
      <c r="CY56" s="347"/>
      <c r="CZ56" s="347"/>
      <c r="DA56" s="347"/>
      <c r="DB56" s="347"/>
      <c r="DC56" s="347"/>
      <c r="DD56" s="348"/>
    </row>
    <row r="57" spans="1:108" ht="15" customHeight="1" x14ac:dyDescent="0.2">
      <c r="A57" s="28"/>
      <c r="B57" s="349" t="s">
        <v>84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349"/>
      <c r="AE57" s="349"/>
      <c r="AF57" s="349"/>
      <c r="AG57" s="349"/>
      <c r="AH57" s="349"/>
      <c r="AI57" s="349"/>
      <c r="AJ57" s="349"/>
      <c r="AK57" s="349"/>
      <c r="AL57" s="349"/>
      <c r="AM57" s="349"/>
      <c r="AN57" s="349"/>
      <c r="AO57" s="349"/>
      <c r="AP57" s="349"/>
      <c r="AQ57" s="349"/>
      <c r="AR57" s="349"/>
      <c r="AS57" s="349"/>
      <c r="AT57" s="349"/>
      <c r="AU57" s="349"/>
      <c r="AV57" s="349"/>
      <c r="AW57" s="349"/>
      <c r="AX57" s="349"/>
      <c r="AY57" s="349"/>
      <c r="AZ57" s="349"/>
      <c r="BA57" s="349"/>
      <c r="BB57" s="349"/>
      <c r="BC57" s="349"/>
      <c r="BD57" s="349"/>
      <c r="BE57" s="349"/>
      <c r="BF57" s="349"/>
      <c r="BG57" s="349"/>
      <c r="BH57" s="349"/>
      <c r="BI57" s="349"/>
      <c r="BJ57" s="349"/>
      <c r="BK57" s="349"/>
      <c r="BL57" s="349"/>
      <c r="BM57" s="349"/>
      <c r="BN57" s="349"/>
      <c r="BO57" s="349"/>
      <c r="BP57" s="349"/>
      <c r="BQ57" s="349"/>
      <c r="BR57" s="349"/>
      <c r="BS57" s="349"/>
      <c r="BT57" s="350"/>
      <c r="BU57" s="346"/>
      <c r="BV57" s="347"/>
      <c r="BW57" s="347"/>
      <c r="BX57" s="347"/>
      <c r="BY57" s="347"/>
      <c r="BZ57" s="347"/>
      <c r="CA57" s="347"/>
      <c r="CB57" s="347"/>
      <c r="CC57" s="347"/>
      <c r="CD57" s="347"/>
      <c r="CE57" s="347"/>
      <c r="CF57" s="347"/>
      <c r="CG57" s="347"/>
      <c r="CH57" s="347"/>
      <c r="CI57" s="347"/>
      <c r="CJ57" s="347"/>
      <c r="CK57" s="347"/>
      <c r="CL57" s="347"/>
      <c r="CM57" s="347"/>
      <c r="CN57" s="347"/>
      <c r="CO57" s="347"/>
      <c r="CP57" s="347"/>
      <c r="CQ57" s="347"/>
      <c r="CR57" s="347"/>
      <c r="CS57" s="347"/>
      <c r="CT57" s="347"/>
      <c r="CU57" s="347"/>
      <c r="CV57" s="347"/>
      <c r="CW57" s="347"/>
      <c r="CX57" s="347"/>
      <c r="CY57" s="347"/>
      <c r="CZ57" s="347"/>
      <c r="DA57" s="347"/>
      <c r="DB57" s="347"/>
      <c r="DC57" s="347"/>
      <c r="DD57" s="348"/>
    </row>
    <row r="58" spans="1:108" ht="25.5" customHeight="1" x14ac:dyDescent="0.2">
      <c r="A58" s="28"/>
      <c r="B58" s="353" t="s">
        <v>86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3"/>
      <c r="AF58" s="353"/>
      <c r="AG58" s="353"/>
      <c r="AH58" s="353"/>
      <c r="AI58" s="353"/>
      <c r="AJ58" s="353"/>
      <c r="AK58" s="353"/>
      <c r="AL58" s="353"/>
      <c r="AM58" s="353"/>
      <c r="AN58" s="353"/>
      <c r="AO58" s="353"/>
      <c r="AP58" s="353"/>
      <c r="AQ58" s="353"/>
      <c r="AR58" s="353"/>
      <c r="AS58" s="353"/>
      <c r="AT58" s="353"/>
      <c r="AU58" s="353"/>
      <c r="AV58" s="353"/>
      <c r="AW58" s="353"/>
      <c r="AX58" s="353"/>
      <c r="AY58" s="353"/>
      <c r="AZ58" s="353"/>
      <c r="BA58" s="353"/>
      <c r="BB58" s="353"/>
      <c r="BC58" s="353"/>
      <c r="BD58" s="353"/>
      <c r="BE58" s="353"/>
      <c r="BF58" s="353"/>
      <c r="BG58" s="353"/>
      <c r="BH58" s="353"/>
      <c r="BI58" s="353"/>
      <c r="BJ58" s="353"/>
      <c r="BK58" s="353"/>
      <c r="BL58" s="353"/>
      <c r="BM58" s="353"/>
      <c r="BN58" s="353"/>
      <c r="BO58" s="353"/>
      <c r="BP58" s="353"/>
      <c r="BQ58" s="353"/>
      <c r="BR58" s="353"/>
      <c r="BS58" s="353"/>
      <c r="BT58" s="354"/>
      <c r="BU58" s="346"/>
      <c r="BV58" s="347"/>
      <c r="BW58" s="347"/>
      <c r="BX58" s="347"/>
      <c r="BY58" s="347"/>
      <c r="BZ58" s="347"/>
      <c r="CA58" s="347"/>
      <c r="CB58" s="347"/>
      <c r="CC58" s="347"/>
      <c r="CD58" s="347"/>
      <c r="CE58" s="347"/>
      <c r="CF58" s="347"/>
      <c r="CG58" s="347"/>
      <c r="CH58" s="347"/>
      <c r="CI58" s="347"/>
      <c r="CJ58" s="347"/>
      <c r="CK58" s="347"/>
      <c r="CL58" s="347"/>
      <c r="CM58" s="347"/>
      <c r="CN58" s="347"/>
      <c r="CO58" s="347"/>
      <c r="CP58" s="347"/>
      <c r="CQ58" s="347"/>
      <c r="CR58" s="347"/>
      <c r="CS58" s="347"/>
      <c r="CT58" s="347"/>
      <c r="CU58" s="347"/>
      <c r="CV58" s="347"/>
      <c r="CW58" s="347"/>
      <c r="CX58" s="347"/>
      <c r="CY58" s="347"/>
      <c r="CZ58" s="347"/>
      <c r="DA58" s="347"/>
      <c r="DB58" s="347"/>
      <c r="DC58" s="347"/>
      <c r="DD58" s="348"/>
    </row>
    <row r="59" spans="1:108" ht="15" customHeight="1" x14ac:dyDescent="0.2">
      <c r="A59" s="33"/>
      <c r="B59" s="351" t="s">
        <v>4</v>
      </c>
      <c r="C59" s="351"/>
      <c r="D59" s="351"/>
      <c r="E59" s="351"/>
      <c r="F59" s="351"/>
      <c r="G59" s="351"/>
      <c r="H59" s="351"/>
      <c r="I59" s="351"/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  <c r="AU59" s="351"/>
      <c r="AV59" s="351"/>
      <c r="AW59" s="351"/>
      <c r="AX59" s="351"/>
      <c r="AY59" s="351"/>
      <c r="AZ59" s="351"/>
      <c r="BA59" s="351"/>
      <c r="BB59" s="351"/>
      <c r="BC59" s="351"/>
      <c r="BD59" s="351"/>
      <c r="BE59" s="351"/>
      <c r="BF59" s="351"/>
      <c r="BG59" s="351"/>
      <c r="BH59" s="351"/>
      <c r="BI59" s="351"/>
      <c r="BJ59" s="351"/>
      <c r="BK59" s="351"/>
      <c r="BL59" s="351"/>
      <c r="BM59" s="351"/>
      <c r="BN59" s="351"/>
      <c r="BO59" s="351"/>
      <c r="BP59" s="351"/>
      <c r="BQ59" s="351"/>
      <c r="BR59" s="351"/>
      <c r="BS59" s="351"/>
      <c r="BT59" s="352"/>
      <c r="BU59" s="355"/>
      <c r="BV59" s="356"/>
      <c r="BW59" s="356"/>
      <c r="BX59" s="356"/>
      <c r="BY59" s="356"/>
      <c r="BZ59" s="356"/>
      <c r="CA59" s="356"/>
      <c r="CB59" s="356"/>
      <c r="CC59" s="356"/>
      <c r="CD59" s="356"/>
      <c r="CE59" s="356"/>
      <c r="CF59" s="356"/>
      <c r="CG59" s="356"/>
      <c r="CH59" s="356"/>
      <c r="CI59" s="356"/>
      <c r="CJ59" s="356"/>
      <c r="CK59" s="356"/>
      <c r="CL59" s="356"/>
      <c r="CM59" s="356"/>
      <c r="CN59" s="356"/>
      <c r="CO59" s="356"/>
      <c r="CP59" s="356"/>
      <c r="CQ59" s="356"/>
      <c r="CR59" s="356"/>
      <c r="CS59" s="356"/>
      <c r="CT59" s="356"/>
      <c r="CU59" s="356"/>
      <c r="CV59" s="356"/>
      <c r="CW59" s="356"/>
      <c r="CX59" s="356"/>
      <c r="CY59" s="356"/>
      <c r="CZ59" s="356"/>
      <c r="DA59" s="356"/>
      <c r="DB59" s="356"/>
      <c r="DC59" s="356"/>
      <c r="DD59" s="357"/>
    </row>
    <row r="60" spans="1:108" ht="15" customHeight="1" x14ac:dyDescent="0.2">
      <c r="A60" s="28"/>
      <c r="B60" s="349" t="s">
        <v>80</v>
      </c>
      <c r="C60" s="349"/>
      <c r="D60" s="349"/>
      <c r="E60" s="349"/>
      <c r="F60" s="349"/>
      <c r="G60" s="349"/>
      <c r="H60" s="349"/>
      <c r="I60" s="349"/>
      <c r="J60" s="349"/>
      <c r="K60" s="349"/>
      <c r="L60" s="349"/>
      <c r="M60" s="349"/>
      <c r="N60" s="349"/>
      <c r="O60" s="349"/>
      <c r="P60" s="349"/>
      <c r="Q60" s="349"/>
      <c r="R60" s="349"/>
      <c r="S60" s="349"/>
      <c r="T60" s="349"/>
      <c r="U60" s="349"/>
      <c r="V60" s="349"/>
      <c r="W60" s="349"/>
      <c r="X60" s="349"/>
      <c r="Y60" s="349"/>
      <c r="Z60" s="349"/>
      <c r="AA60" s="349"/>
      <c r="AB60" s="349"/>
      <c r="AC60" s="349"/>
      <c r="AD60" s="349"/>
      <c r="AE60" s="349"/>
      <c r="AF60" s="349"/>
      <c r="AG60" s="349"/>
      <c r="AH60" s="349"/>
      <c r="AI60" s="349"/>
      <c r="AJ60" s="349"/>
      <c r="AK60" s="349"/>
      <c r="AL60" s="349"/>
      <c r="AM60" s="349"/>
      <c r="AN60" s="349"/>
      <c r="AO60" s="349"/>
      <c r="AP60" s="349"/>
      <c r="AQ60" s="349"/>
      <c r="AR60" s="349"/>
      <c r="AS60" s="349"/>
      <c r="AT60" s="349"/>
      <c r="AU60" s="349"/>
      <c r="AV60" s="349"/>
      <c r="AW60" s="349"/>
      <c r="AX60" s="349"/>
      <c r="AY60" s="349"/>
      <c r="AZ60" s="349"/>
      <c r="BA60" s="349"/>
      <c r="BB60" s="349"/>
      <c r="BC60" s="349"/>
      <c r="BD60" s="349"/>
      <c r="BE60" s="349"/>
      <c r="BF60" s="349"/>
      <c r="BG60" s="349"/>
      <c r="BH60" s="349"/>
      <c r="BI60" s="349"/>
      <c r="BJ60" s="349"/>
      <c r="BK60" s="349"/>
      <c r="BL60" s="349"/>
      <c r="BM60" s="349"/>
      <c r="BN60" s="349"/>
      <c r="BO60" s="349"/>
      <c r="BP60" s="349"/>
      <c r="BQ60" s="349"/>
      <c r="BR60" s="349"/>
      <c r="BS60" s="349"/>
      <c r="BT60" s="350"/>
      <c r="BU60" s="346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7"/>
      <c r="CQ60" s="347"/>
      <c r="CR60" s="347"/>
      <c r="CS60" s="347"/>
      <c r="CT60" s="347"/>
      <c r="CU60" s="347"/>
      <c r="CV60" s="347"/>
      <c r="CW60" s="347"/>
      <c r="CX60" s="347"/>
      <c r="CY60" s="347"/>
      <c r="CZ60" s="347"/>
      <c r="DA60" s="347"/>
      <c r="DB60" s="347"/>
      <c r="DC60" s="347"/>
      <c r="DD60" s="348"/>
    </row>
    <row r="61" spans="1:108" ht="15" customHeight="1" x14ac:dyDescent="0.2">
      <c r="A61" s="28"/>
      <c r="B61" s="349" t="s">
        <v>81</v>
      </c>
      <c r="C61" s="349"/>
      <c r="D61" s="349"/>
      <c r="E61" s="349"/>
      <c r="F61" s="349"/>
      <c r="G61" s="349"/>
      <c r="H61" s="349"/>
      <c r="I61" s="349"/>
      <c r="J61" s="349"/>
      <c r="K61" s="349"/>
      <c r="L61" s="349"/>
      <c r="M61" s="349"/>
      <c r="N61" s="349"/>
      <c r="O61" s="349"/>
      <c r="P61" s="349"/>
      <c r="Q61" s="349"/>
      <c r="R61" s="349"/>
      <c r="S61" s="349"/>
      <c r="T61" s="349"/>
      <c r="U61" s="349"/>
      <c r="V61" s="349"/>
      <c r="W61" s="349"/>
      <c r="X61" s="349"/>
      <c r="Y61" s="349"/>
      <c r="Z61" s="349"/>
      <c r="AA61" s="349"/>
      <c r="AB61" s="349"/>
      <c r="AC61" s="349"/>
      <c r="AD61" s="349"/>
      <c r="AE61" s="349"/>
      <c r="AF61" s="349"/>
      <c r="AG61" s="349"/>
      <c r="AH61" s="349"/>
      <c r="AI61" s="349"/>
      <c r="AJ61" s="349"/>
      <c r="AK61" s="349"/>
      <c r="AL61" s="349"/>
      <c r="AM61" s="349"/>
      <c r="AN61" s="349"/>
      <c r="AO61" s="349"/>
      <c r="AP61" s="349"/>
      <c r="AQ61" s="349"/>
      <c r="AR61" s="349"/>
      <c r="AS61" s="349"/>
      <c r="AT61" s="349"/>
      <c r="AU61" s="349"/>
      <c r="AV61" s="349"/>
      <c r="AW61" s="349"/>
      <c r="AX61" s="349"/>
      <c r="AY61" s="349"/>
      <c r="AZ61" s="349"/>
      <c r="BA61" s="349"/>
      <c r="BB61" s="349"/>
      <c r="BC61" s="349"/>
      <c r="BD61" s="349"/>
      <c r="BE61" s="349"/>
      <c r="BF61" s="349"/>
      <c r="BG61" s="349"/>
      <c r="BH61" s="349"/>
      <c r="BI61" s="349"/>
      <c r="BJ61" s="349"/>
      <c r="BK61" s="349"/>
      <c r="BL61" s="349"/>
      <c r="BM61" s="349"/>
      <c r="BN61" s="349"/>
      <c r="BO61" s="349"/>
      <c r="BP61" s="349"/>
      <c r="BQ61" s="349"/>
      <c r="BR61" s="349"/>
      <c r="BS61" s="349"/>
      <c r="BT61" s="350"/>
      <c r="BU61" s="346"/>
      <c r="BV61" s="347"/>
      <c r="BW61" s="347"/>
      <c r="BX61" s="347"/>
      <c r="BY61" s="347"/>
      <c r="BZ61" s="347"/>
      <c r="CA61" s="347"/>
      <c r="CB61" s="347"/>
      <c r="CC61" s="347"/>
      <c r="CD61" s="347"/>
      <c r="CE61" s="347"/>
      <c r="CF61" s="347"/>
      <c r="CG61" s="347"/>
      <c r="CH61" s="347"/>
      <c r="CI61" s="347"/>
      <c r="CJ61" s="347"/>
      <c r="CK61" s="347"/>
      <c r="CL61" s="347"/>
      <c r="CM61" s="347"/>
      <c r="CN61" s="347"/>
      <c r="CO61" s="347"/>
      <c r="CP61" s="347"/>
      <c r="CQ61" s="347"/>
      <c r="CR61" s="347"/>
      <c r="CS61" s="347"/>
      <c r="CT61" s="347"/>
      <c r="CU61" s="347"/>
      <c r="CV61" s="347"/>
      <c r="CW61" s="347"/>
      <c r="CX61" s="347"/>
      <c r="CY61" s="347"/>
      <c r="CZ61" s="347"/>
      <c r="DA61" s="347"/>
      <c r="DB61" s="347"/>
      <c r="DC61" s="347"/>
      <c r="DD61" s="348"/>
    </row>
    <row r="62" spans="1:108" ht="15" customHeight="1" x14ac:dyDescent="0.2">
      <c r="A62" s="28"/>
      <c r="B62" s="349" t="s">
        <v>79</v>
      </c>
      <c r="C62" s="349"/>
      <c r="D62" s="349"/>
      <c r="E62" s="349"/>
      <c r="F62" s="349"/>
      <c r="G62" s="349"/>
      <c r="H62" s="349"/>
      <c r="I62" s="349"/>
      <c r="J62" s="349"/>
      <c r="K62" s="349"/>
      <c r="L62" s="349"/>
      <c r="M62" s="349"/>
      <c r="N62" s="349"/>
      <c r="O62" s="349"/>
      <c r="P62" s="349"/>
      <c r="Q62" s="349"/>
      <c r="R62" s="349"/>
      <c r="S62" s="349"/>
      <c r="T62" s="349"/>
      <c r="U62" s="349"/>
      <c r="V62" s="349"/>
      <c r="W62" s="349"/>
      <c r="X62" s="349"/>
      <c r="Y62" s="349"/>
      <c r="Z62" s="349"/>
      <c r="AA62" s="349"/>
      <c r="AB62" s="349"/>
      <c r="AC62" s="349"/>
      <c r="AD62" s="349"/>
      <c r="AE62" s="349"/>
      <c r="AF62" s="349"/>
      <c r="AG62" s="349"/>
      <c r="AH62" s="349"/>
      <c r="AI62" s="349"/>
      <c r="AJ62" s="349"/>
      <c r="AK62" s="349"/>
      <c r="AL62" s="349"/>
      <c r="AM62" s="349"/>
      <c r="AN62" s="349"/>
      <c r="AO62" s="349"/>
      <c r="AP62" s="349"/>
      <c r="AQ62" s="349"/>
      <c r="AR62" s="349"/>
      <c r="AS62" s="349"/>
      <c r="AT62" s="349"/>
      <c r="AU62" s="349"/>
      <c r="AV62" s="349"/>
      <c r="AW62" s="349"/>
      <c r="AX62" s="349"/>
      <c r="AY62" s="349"/>
      <c r="AZ62" s="349"/>
      <c r="BA62" s="349"/>
      <c r="BB62" s="349"/>
      <c r="BC62" s="349"/>
      <c r="BD62" s="349"/>
      <c r="BE62" s="349"/>
      <c r="BF62" s="349"/>
      <c r="BG62" s="349"/>
      <c r="BH62" s="349"/>
      <c r="BI62" s="349"/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50"/>
      <c r="BU62" s="346"/>
      <c r="BV62" s="347"/>
      <c r="BW62" s="347"/>
      <c r="BX62" s="347"/>
      <c r="BY62" s="347"/>
      <c r="BZ62" s="347"/>
      <c r="CA62" s="347"/>
      <c r="CB62" s="347"/>
      <c r="CC62" s="347"/>
      <c r="CD62" s="347"/>
      <c r="CE62" s="347"/>
      <c r="CF62" s="347"/>
      <c r="CG62" s="347"/>
      <c r="CH62" s="347"/>
      <c r="CI62" s="347"/>
      <c r="CJ62" s="347"/>
      <c r="CK62" s="347"/>
      <c r="CL62" s="347"/>
      <c r="CM62" s="347"/>
      <c r="CN62" s="347"/>
      <c r="CO62" s="347"/>
      <c r="CP62" s="347"/>
      <c r="CQ62" s="347"/>
      <c r="CR62" s="347"/>
      <c r="CS62" s="347"/>
      <c r="CT62" s="347"/>
      <c r="CU62" s="347"/>
      <c r="CV62" s="347"/>
      <c r="CW62" s="347"/>
      <c r="CX62" s="347"/>
      <c r="CY62" s="347"/>
      <c r="CZ62" s="347"/>
      <c r="DA62" s="347"/>
      <c r="DB62" s="347"/>
      <c r="DC62" s="347"/>
      <c r="DD62" s="348"/>
    </row>
    <row r="63" spans="1:108" ht="15" customHeight="1" x14ac:dyDescent="0.2">
      <c r="A63" s="28"/>
      <c r="B63" s="349" t="s">
        <v>82</v>
      </c>
      <c r="C63" s="349"/>
      <c r="D63" s="349"/>
      <c r="E63" s="349"/>
      <c r="F63" s="349"/>
      <c r="G63" s="349"/>
      <c r="H63" s="349"/>
      <c r="I63" s="349"/>
      <c r="J63" s="349"/>
      <c r="K63" s="349"/>
      <c r="L63" s="349"/>
      <c r="M63" s="349"/>
      <c r="N63" s="349"/>
      <c r="O63" s="349"/>
      <c r="P63" s="349"/>
      <c r="Q63" s="349"/>
      <c r="R63" s="349"/>
      <c r="S63" s="349"/>
      <c r="T63" s="349"/>
      <c r="U63" s="349"/>
      <c r="V63" s="349"/>
      <c r="W63" s="349"/>
      <c r="X63" s="349"/>
      <c r="Y63" s="349"/>
      <c r="Z63" s="349"/>
      <c r="AA63" s="349"/>
      <c r="AB63" s="349"/>
      <c r="AC63" s="349"/>
      <c r="AD63" s="349"/>
      <c r="AE63" s="349"/>
      <c r="AF63" s="349"/>
      <c r="AG63" s="349"/>
      <c r="AH63" s="349"/>
      <c r="AI63" s="349"/>
      <c r="AJ63" s="349"/>
      <c r="AK63" s="349"/>
      <c r="AL63" s="349"/>
      <c r="AM63" s="349"/>
      <c r="AN63" s="349"/>
      <c r="AO63" s="349"/>
      <c r="AP63" s="349"/>
      <c r="AQ63" s="349"/>
      <c r="AR63" s="349"/>
      <c r="AS63" s="349"/>
      <c r="AT63" s="349"/>
      <c r="AU63" s="349"/>
      <c r="AV63" s="349"/>
      <c r="AW63" s="349"/>
      <c r="AX63" s="349"/>
      <c r="AY63" s="349"/>
      <c r="AZ63" s="349"/>
      <c r="BA63" s="349"/>
      <c r="BB63" s="349"/>
      <c r="BC63" s="349"/>
      <c r="BD63" s="349"/>
      <c r="BE63" s="349"/>
      <c r="BF63" s="349"/>
      <c r="BG63" s="349"/>
      <c r="BH63" s="349"/>
      <c r="BI63" s="349"/>
      <c r="BJ63" s="349"/>
      <c r="BK63" s="349"/>
      <c r="BL63" s="349"/>
      <c r="BM63" s="349"/>
      <c r="BN63" s="349"/>
      <c r="BO63" s="349"/>
      <c r="BP63" s="349"/>
      <c r="BQ63" s="349"/>
      <c r="BR63" s="349"/>
      <c r="BS63" s="349"/>
      <c r="BT63" s="350"/>
      <c r="BU63" s="346"/>
      <c r="BV63" s="347"/>
      <c r="BW63" s="347"/>
      <c r="BX63" s="347"/>
      <c r="BY63" s="347"/>
      <c r="BZ63" s="347"/>
      <c r="CA63" s="347"/>
      <c r="CB63" s="347"/>
      <c r="CC63" s="347"/>
      <c r="CD63" s="347"/>
      <c r="CE63" s="347"/>
      <c r="CF63" s="347"/>
      <c r="CG63" s="347"/>
      <c r="CH63" s="347"/>
      <c r="CI63" s="347"/>
      <c r="CJ63" s="347"/>
      <c r="CK63" s="347"/>
      <c r="CL63" s="347"/>
      <c r="CM63" s="347"/>
      <c r="CN63" s="347"/>
      <c r="CO63" s="347"/>
      <c r="CP63" s="347"/>
      <c r="CQ63" s="347"/>
      <c r="CR63" s="347"/>
      <c r="CS63" s="347"/>
      <c r="CT63" s="347"/>
      <c r="CU63" s="347"/>
      <c r="CV63" s="347"/>
      <c r="CW63" s="347"/>
      <c r="CX63" s="347"/>
      <c r="CY63" s="347"/>
      <c r="CZ63" s="347"/>
      <c r="DA63" s="347"/>
      <c r="DB63" s="347"/>
      <c r="DC63" s="347"/>
      <c r="DD63" s="348"/>
    </row>
    <row r="64" spans="1:108" ht="15" customHeight="1" x14ac:dyDescent="0.2">
      <c r="A64" s="28"/>
      <c r="B64" s="349" t="s">
        <v>83</v>
      </c>
      <c r="C64" s="349"/>
      <c r="D64" s="349"/>
      <c r="E64" s="349"/>
      <c r="F64" s="349"/>
      <c r="G64" s="349"/>
      <c r="H64" s="349"/>
      <c r="I64" s="349"/>
      <c r="J64" s="349"/>
      <c r="K64" s="349"/>
      <c r="L64" s="349"/>
      <c r="M64" s="349"/>
      <c r="N64" s="349"/>
      <c r="O64" s="349"/>
      <c r="P64" s="349"/>
      <c r="Q64" s="349"/>
      <c r="R64" s="349"/>
      <c r="S64" s="349"/>
      <c r="T64" s="349"/>
      <c r="U64" s="349"/>
      <c r="V64" s="349"/>
      <c r="W64" s="349"/>
      <c r="X64" s="349"/>
      <c r="Y64" s="349"/>
      <c r="Z64" s="349"/>
      <c r="AA64" s="349"/>
      <c r="AB64" s="349"/>
      <c r="AC64" s="349"/>
      <c r="AD64" s="349"/>
      <c r="AE64" s="349"/>
      <c r="AF64" s="349"/>
      <c r="AG64" s="349"/>
      <c r="AH64" s="349"/>
      <c r="AI64" s="349"/>
      <c r="AJ64" s="349"/>
      <c r="AK64" s="349"/>
      <c r="AL64" s="349"/>
      <c r="AM64" s="349"/>
      <c r="AN64" s="349"/>
      <c r="AO64" s="349"/>
      <c r="AP64" s="349"/>
      <c r="AQ64" s="349"/>
      <c r="AR64" s="349"/>
      <c r="AS64" s="349"/>
      <c r="AT64" s="349"/>
      <c r="AU64" s="349"/>
      <c r="AV64" s="349"/>
      <c r="AW64" s="349"/>
      <c r="AX64" s="349"/>
      <c r="AY64" s="349"/>
      <c r="AZ64" s="349"/>
      <c r="BA64" s="349"/>
      <c r="BB64" s="349"/>
      <c r="BC64" s="349"/>
      <c r="BD64" s="349"/>
      <c r="BE64" s="349"/>
      <c r="BF64" s="349"/>
      <c r="BG64" s="349"/>
      <c r="BH64" s="349"/>
      <c r="BI64" s="349"/>
      <c r="BJ64" s="349"/>
      <c r="BK64" s="349"/>
      <c r="BL64" s="349"/>
      <c r="BM64" s="349"/>
      <c r="BN64" s="349"/>
      <c r="BO64" s="349"/>
      <c r="BP64" s="349"/>
      <c r="BQ64" s="349"/>
      <c r="BR64" s="349"/>
      <c r="BS64" s="349"/>
      <c r="BT64" s="350"/>
      <c r="BU64" s="346"/>
      <c r="BV64" s="347"/>
      <c r="BW64" s="347"/>
      <c r="BX64" s="347"/>
      <c r="BY64" s="347"/>
      <c r="BZ64" s="347"/>
      <c r="CA64" s="347"/>
      <c r="CB64" s="347"/>
      <c r="CC64" s="347"/>
      <c r="CD64" s="347"/>
      <c r="CE64" s="347"/>
      <c r="CF64" s="347"/>
      <c r="CG64" s="347"/>
      <c r="CH64" s="347"/>
      <c r="CI64" s="347"/>
      <c r="CJ64" s="347"/>
      <c r="CK64" s="347"/>
      <c r="CL64" s="347"/>
      <c r="CM64" s="347"/>
      <c r="CN64" s="347"/>
      <c r="CO64" s="347"/>
      <c r="CP64" s="347"/>
      <c r="CQ64" s="347"/>
      <c r="CR64" s="347"/>
      <c r="CS64" s="347"/>
      <c r="CT64" s="347"/>
      <c r="CU64" s="347"/>
      <c r="CV64" s="347"/>
      <c r="CW64" s="347"/>
      <c r="CX64" s="347"/>
      <c r="CY64" s="347"/>
      <c r="CZ64" s="347"/>
      <c r="DA64" s="347"/>
      <c r="DB64" s="347"/>
      <c r="DC64" s="347"/>
      <c r="DD64" s="348"/>
    </row>
    <row r="65" spans="1:108" ht="15" customHeight="1" x14ac:dyDescent="0.2">
      <c r="A65" s="28"/>
      <c r="B65" s="349" t="s">
        <v>84</v>
      </c>
      <c r="C65" s="349"/>
      <c r="D65" s="349"/>
      <c r="E65" s="349"/>
      <c r="F65" s="349"/>
      <c r="G65" s="349"/>
      <c r="H65" s="349"/>
      <c r="I65" s="349"/>
      <c r="J65" s="349"/>
      <c r="K65" s="349"/>
      <c r="L65" s="349"/>
      <c r="M65" s="349"/>
      <c r="N65" s="349"/>
      <c r="O65" s="349"/>
      <c r="P65" s="349"/>
      <c r="Q65" s="349"/>
      <c r="R65" s="349"/>
      <c r="S65" s="349"/>
      <c r="T65" s="349"/>
      <c r="U65" s="349"/>
      <c r="V65" s="349"/>
      <c r="W65" s="349"/>
      <c r="X65" s="349"/>
      <c r="Y65" s="349"/>
      <c r="Z65" s="349"/>
      <c r="AA65" s="349"/>
      <c r="AB65" s="349"/>
      <c r="AC65" s="349"/>
      <c r="AD65" s="349"/>
      <c r="AE65" s="349"/>
      <c r="AF65" s="349"/>
      <c r="AG65" s="349"/>
      <c r="AH65" s="349"/>
      <c r="AI65" s="349"/>
      <c r="AJ65" s="349"/>
      <c r="AK65" s="349"/>
      <c r="AL65" s="349"/>
      <c r="AM65" s="349"/>
      <c r="AN65" s="349"/>
      <c r="AO65" s="349"/>
      <c r="AP65" s="349"/>
      <c r="AQ65" s="349"/>
      <c r="AR65" s="349"/>
      <c r="AS65" s="349"/>
      <c r="AT65" s="349"/>
      <c r="AU65" s="349"/>
      <c r="AV65" s="349"/>
      <c r="AW65" s="349"/>
      <c r="AX65" s="349"/>
      <c r="AY65" s="349"/>
      <c r="AZ65" s="349"/>
      <c r="BA65" s="349"/>
      <c r="BB65" s="349"/>
      <c r="BC65" s="349"/>
      <c r="BD65" s="349"/>
      <c r="BE65" s="349"/>
      <c r="BF65" s="349"/>
      <c r="BG65" s="349"/>
      <c r="BH65" s="349"/>
      <c r="BI65" s="349"/>
      <c r="BJ65" s="349"/>
      <c r="BK65" s="349"/>
      <c r="BL65" s="349"/>
      <c r="BM65" s="349"/>
      <c r="BN65" s="349"/>
      <c r="BO65" s="349"/>
      <c r="BP65" s="349"/>
      <c r="BQ65" s="349"/>
      <c r="BR65" s="349"/>
      <c r="BS65" s="349"/>
      <c r="BT65" s="350"/>
      <c r="BU65" s="346"/>
      <c r="BV65" s="347"/>
      <c r="BW65" s="347"/>
      <c r="BX65" s="347"/>
      <c r="BY65" s="347"/>
      <c r="BZ65" s="347"/>
      <c r="CA65" s="347"/>
      <c r="CB65" s="347"/>
      <c r="CC65" s="347"/>
      <c r="CD65" s="347"/>
      <c r="CE65" s="347"/>
      <c r="CF65" s="347"/>
      <c r="CG65" s="347"/>
      <c r="CH65" s="347"/>
      <c r="CI65" s="347"/>
      <c r="CJ65" s="347"/>
      <c r="CK65" s="347"/>
      <c r="CL65" s="347"/>
      <c r="CM65" s="347"/>
      <c r="CN65" s="347"/>
      <c r="CO65" s="347"/>
      <c r="CP65" s="347"/>
      <c r="CQ65" s="347"/>
      <c r="CR65" s="347"/>
      <c r="CS65" s="347"/>
      <c r="CT65" s="347"/>
      <c r="CU65" s="347"/>
      <c r="CV65" s="347"/>
      <c r="CW65" s="347"/>
      <c r="CX65" s="347"/>
      <c r="CY65" s="347"/>
      <c r="CZ65" s="347"/>
      <c r="DA65" s="347"/>
      <c r="DB65" s="347"/>
      <c r="DC65" s="347"/>
      <c r="DD65" s="348"/>
    </row>
    <row r="66" spans="1:108" ht="15" customHeight="1" x14ac:dyDescent="0.2">
      <c r="A66" s="28"/>
      <c r="B66" s="353" t="s">
        <v>87</v>
      </c>
      <c r="C66" s="353"/>
      <c r="D66" s="353"/>
      <c r="E66" s="353"/>
      <c r="F66" s="353"/>
      <c r="G66" s="353"/>
      <c r="H66" s="353"/>
      <c r="I66" s="353"/>
      <c r="J66" s="353"/>
      <c r="K66" s="353"/>
      <c r="L66" s="353"/>
      <c r="M66" s="353"/>
      <c r="N66" s="353"/>
      <c r="O66" s="353"/>
      <c r="P66" s="353"/>
      <c r="Q66" s="353"/>
      <c r="R66" s="353"/>
      <c r="S66" s="353"/>
      <c r="T66" s="353"/>
      <c r="U66" s="353"/>
      <c r="V66" s="353"/>
      <c r="W66" s="353"/>
      <c r="X66" s="353"/>
      <c r="Y66" s="353"/>
      <c r="Z66" s="353"/>
      <c r="AA66" s="353"/>
      <c r="AB66" s="353"/>
      <c r="AC66" s="353"/>
      <c r="AD66" s="353"/>
      <c r="AE66" s="353"/>
      <c r="AF66" s="353"/>
      <c r="AG66" s="353"/>
      <c r="AH66" s="353"/>
      <c r="AI66" s="353"/>
      <c r="AJ66" s="353"/>
      <c r="AK66" s="353"/>
      <c r="AL66" s="353"/>
      <c r="AM66" s="353"/>
      <c r="AN66" s="353"/>
      <c r="AO66" s="353"/>
      <c r="AP66" s="353"/>
      <c r="AQ66" s="353"/>
      <c r="AR66" s="353"/>
      <c r="AS66" s="353"/>
      <c r="AT66" s="353"/>
      <c r="AU66" s="353"/>
      <c r="AV66" s="353"/>
      <c r="AW66" s="353"/>
      <c r="AX66" s="353"/>
      <c r="AY66" s="353"/>
      <c r="AZ66" s="353"/>
      <c r="BA66" s="353"/>
      <c r="BB66" s="353"/>
      <c r="BC66" s="353"/>
      <c r="BD66" s="353"/>
      <c r="BE66" s="353"/>
      <c r="BF66" s="353"/>
      <c r="BG66" s="353"/>
      <c r="BH66" s="353"/>
      <c r="BI66" s="353"/>
      <c r="BJ66" s="353"/>
      <c r="BK66" s="353"/>
      <c r="BL66" s="353"/>
      <c r="BM66" s="353"/>
      <c r="BN66" s="353"/>
      <c r="BO66" s="353"/>
      <c r="BP66" s="353"/>
      <c r="BQ66" s="353"/>
      <c r="BR66" s="353"/>
      <c r="BS66" s="353"/>
      <c r="BT66" s="354"/>
      <c r="BU66" s="346"/>
      <c r="BV66" s="347"/>
      <c r="BW66" s="347"/>
      <c r="BX66" s="347"/>
      <c r="BY66" s="347"/>
      <c r="BZ66" s="347"/>
      <c r="CA66" s="347"/>
      <c r="CB66" s="347"/>
      <c r="CC66" s="347"/>
      <c r="CD66" s="347"/>
      <c r="CE66" s="347"/>
      <c r="CF66" s="347"/>
      <c r="CG66" s="347"/>
      <c r="CH66" s="347"/>
      <c r="CI66" s="347"/>
      <c r="CJ66" s="347"/>
      <c r="CK66" s="347"/>
      <c r="CL66" s="347"/>
      <c r="CM66" s="347"/>
      <c r="CN66" s="347"/>
      <c r="CO66" s="347"/>
      <c r="CP66" s="347"/>
      <c r="CQ66" s="347"/>
      <c r="CR66" s="347"/>
      <c r="CS66" s="347"/>
      <c r="CT66" s="347"/>
      <c r="CU66" s="347"/>
      <c r="CV66" s="347"/>
      <c r="CW66" s="347"/>
      <c r="CX66" s="347"/>
      <c r="CY66" s="347"/>
      <c r="CZ66" s="347"/>
      <c r="DA66" s="347"/>
      <c r="DB66" s="347"/>
      <c r="DC66" s="347"/>
      <c r="DD66" s="348"/>
    </row>
    <row r="67" spans="1:108" ht="15" customHeight="1" x14ac:dyDescent="0.2">
      <c r="A67" s="28"/>
      <c r="B67" s="351" t="s">
        <v>4</v>
      </c>
      <c r="C67" s="351"/>
      <c r="D67" s="351"/>
      <c r="E67" s="351"/>
      <c r="F67" s="351"/>
      <c r="G67" s="351"/>
      <c r="H67" s="351"/>
      <c r="I67" s="351"/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  <c r="AU67" s="351"/>
      <c r="AV67" s="351"/>
      <c r="AW67" s="351"/>
      <c r="AX67" s="351"/>
      <c r="AY67" s="351"/>
      <c r="AZ67" s="351"/>
      <c r="BA67" s="351"/>
      <c r="BB67" s="351"/>
      <c r="BC67" s="351"/>
      <c r="BD67" s="351"/>
      <c r="BE67" s="351"/>
      <c r="BF67" s="351"/>
      <c r="BG67" s="351"/>
      <c r="BH67" s="351"/>
      <c r="BI67" s="351"/>
      <c r="BJ67" s="351"/>
      <c r="BK67" s="351"/>
      <c r="BL67" s="351"/>
      <c r="BM67" s="351"/>
      <c r="BN67" s="351"/>
      <c r="BO67" s="351"/>
      <c r="BP67" s="351"/>
      <c r="BQ67" s="351"/>
      <c r="BR67" s="351"/>
      <c r="BS67" s="351"/>
      <c r="BT67" s="352"/>
      <c r="BU67" s="346"/>
      <c r="BV67" s="347"/>
      <c r="BW67" s="347"/>
      <c r="BX67" s="347"/>
      <c r="BY67" s="347"/>
      <c r="BZ67" s="347"/>
      <c r="CA67" s="347"/>
      <c r="CB67" s="347"/>
      <c r="CC67" s="347"/>
      <c r="CD67" s="347"/>
      <c r="CE67" s="347"/>
      <c r="CF67" s="347"/>
      <c r="CG67" s="347"/>
      <c r="CH67" s="347"/>
      <c r="CI67" s="347"/>
      <c r="CJ67" s="347"/>
      <c r="CK67" s="347"/>
      <c r="CL67" s="347"/>
      <c r="CM67" s="347"/>
      <c r="CN67" s="347"/>
      <c r="CO67" s="347"/>
      <c r="CP67" s="347"/>
      <c r="CQ67" s="347"/>
      <c r="CR67" s="347"/>
      <c r="CS67" s="347"/>
      <c r="CT67" s="347"/>
      <c r="CU67" s="347"/>
      <c r="CV67" s="347"/>
      <c r="CW67" s="347"/>
      <c r="CX67" s="347"/>
      <c r="CY67" s="347"/>
      <c r="CZ67" s="347"/>
      <c r="DA67" s="347"/>
      <c r="DB67" s="347"/>
      <c r="DC67" s="347"/>
      <c r="DD67" s="348"/>
    </row>
    <row r="68" spans="1:108" ht="15" customHeight="1" x14ac:dyDescent="0.2">
      <c r="A68" s="33"/>
      <c r="B68" s="349" t="s">
        <v>80</v>
      </c>
      <c r="C68" s="349"/>
      <c r="D68" s="349"/>
      <c r="E68" s="349"/>
      <c r="F68" s="349"/>
      <c r="G68" s="349"/>
      <c r="H68" s="349"/>
      <c r="I68" s="349"/>
      <c r="J68" s="349"/>
      <c r="K68" s="349"/>
      <c r="L68" s="349"/>
      <c r="M68" s="349"/>
      <c r="N68" s="349"/>
      <c r="O68" s="349"/>
      <c r="P68" s="349"/>
      <c r="Q68" s="349"/>
      <c r="R68" s="349"/>
      <c r="S68" s="349"/>
      <c r="T68" s="349"/>
      <c r="U68" s="349"/>
      <c r="V68" s="349"/>
      <c r="W68" s="349"/>
      <c r="X68" s="349"/>
      <c r="Y68" s="349"/>
      <c r="Z68" s="349"/>
      <c r="AA68" s="349"/>
      <c r="AB68" s="349"/>
      <c r="AC68" s="349"/>
      <c r="AD68" s="349"/>
      <c r="AE68" s="349"/>
      <c r="AF68" s="349"/>
      <c r="AG68" s="349"/>
      <c r="AH68" s="349"/>
      <c r="AI68" s="349"/>
      <c r="AJ68" s="349"/>
      <c r="AK68" s="349"/>
      <c r="AL68" s="349"/>
      <c r="AM68" s="349"/>
      <c r="AN68" s="349"/>
      <c r="AO68" s="349"/>
      <c r="AP68" s="349"/>
      <c r="AQ68" s="349"/>
      <c r="AR68" s="349"/>
      <c r="AS68" s="349"/>
      <c r="AT68" s="349"/>
      <c r="AU68" s="349"/>
      <c r="AV68" s="349"/>
      <c r="AW68" s="349"/>
      <c r="AX68" s="349"/>
      <c r="AY68" s="349"/>
      <c r="AZ68" s="349"/>
      <c r="BA68" s="349"/>
      <c r="BB68" s="349"/>
      <c r="BC68" s="349"/>
      <c r="BD68" s="349"/>
      <c r="BE68" s="349"/>
      <c r="BF68" s="349"/>
      <c r="BG68" s="349"/>
      <c r="BH68" s="349"/>
      <c r="BI68" s="349"/>
      <c r="BJ68" s="349"/>
      <c r="BK68" s="349"/>
      <c r="BL68" s="349"/>
      <c r="BM68" s="349"/>
      <c r="BN68" s="349"/>
      <c r="BO68" s="349"/>
      <c r="BP68" s="349"/>
      <c r="BQ68" s="349"/>
      <c r="BR68" s="349"/>
      <c r="BS68" s="349"/>
      <c r="BT68" s="350"/>
      <c r="BU68" s="346"/>
      <c r="BV68" s="347"/>
      <c r="BW68" s="347"/>
      <c r="BX68" s="347"/>
      <c r="BY68" s="347"/>
      <c r="BZ68" s="347"/>
      <c r="CA68" s="347"/>
      <c r="CB68" s="347"/>
      <c r="CC68" s="347"/>
      <c r="CD68" s="347"/>
      <c r="CE68" s="347"/>
      <c r="CF68" s="347"/>
      <c r="CG68" s="347"/>
      <c r="CH68" s="347"/>
      <c r="CI68" s="347"/>
      <c r="CJ68" s="347"/>
      <c r="CK68" s="347"/>
      <c r="CL68" s="347"/>
      <c r="CM68" s="347"/>
      <c r="CN68" s="347"/>
      <c r="CO68" s="347"/>
      <c r="CP68" s="347"/>
      <c r="CQ68" s="347"/>
      <c r="CR68" s="347"/>
      <c r="CS68" s="347"/>
      <c r="CT68" s="347"/>
      <c r="CU68" s="347"/>
      <c r="CV68" s="347"/>
      <c r="CW68" s="347"/>
      <c r="CX68" s="347"/>
      <c r="CY68" s="347"/>
      <c r="CZ68" s="347"/>
      <c r="DA68" s="347"/>
      <c r="DB68" s="347"/>
      <c r="DC68" s="347"/>
      <c r="DD68" s="348"/>
    </row>
    <row r="69" spans="1:108" ht="15" customHeight="1" x14ac:dyDescent="0.2">
      <c r="A69" s="28"/>
      <c r="B69" s="349" t="s">
        <v>81</v>
      </c>
      <c r="C69" s="349"/>
      <c r="D69" s="349"/>
      <c r="E69" s="349"/>
      <c r="F69" s="349"/>
      <c r="G69" s="349"/>
      <c r="H69" s="349"/>
      <c r="I69" s="349"/>
      <c r="J69" s="349"/>
      <c r="K69" s="349"/>
      <c r="L69" s="349"/>
      <c r="M69" s="349"/>
      <c r="N69" s="349"/>
      <c r="O69" s="349"/>
      <c r="P69" s="349"/>
      <c r="Q69" s="349"/>
      <c r="R69" s="349"/>
      <c r="S69" s="349"/>
      <c r="T69" s="349"/>
      <c r="U69" s="349"/>
      <c r="V69" s="349"/>
      <c r="W69" s="349"/>
      <c r="X69" s="349"/>
      <c r="Y69" s="349"/>
      <c r="Z69" s="349"/>
      <c r="AA69" s="349"/>
      <c r="AB69" s="349"/>
      <c r="AC69" s="349"/>
      <c r="AD69" s="349"/>
      <c r="AE69" s="349"/>
      <c r="AF69" s="349"/>
      <c r="AG69" s="349"/>
      <c r="AH69" s="349"/>
      <c r="AI69" s="349"/>
      <c r="AJ69" s="349"/>
      <c r="AK69" s="349"/>
      <c r="AL69" s="349"/>
      <c r="AM69" s="349"/>
      <c r="AN69" s="349"/>
      <c r="AO69" s="349"/>
      <c r="AP69" s="349"/>
      <c r="AQ69" s="349"/>
      <c r="AR69" s="349"/>
      <c r="AS69" s="349"/>
      <c r="AT69" s="349"/>
      <c r="AU69" s="349"/>
      <c r="AV69" s="349"/>
      <c r="AW69" s="349"/>
      <c r="AX69" s="349"/>
      <c r="AY69" s="349"/>
      <c r="AZ69" s="349"/>
      <c r="BA69" s="349"/>
      <c r="BB69" s="349"/>
      <c r="BC69" s="349"/>
      <c r="BD69" s="349"/>
      <c r="BE69" s="349"/>
      <c r="BF69" s="349"/>
      <c r="BG69" s="349"/>
      <c r="BH69" s="349"/>
      <c r="BI69" s="349"/>
      <c r="BJ69" s="349"/>
      <c r="BK69" s="349"/>
      <c r="BL69" s="349"/>
      <c r="BM69" s="349"/>
      <c r="BN69" s="349"/>
      <c r="BO69" s="349"/>
      <c r="BP69" s="349"/>
      <c r="BQ69" s="349"/>
      <c r="BR69" s="349"/>
      <c r="BS69" s="349"/>
      <c r="BT69" s="350"/>
      <c r="BU69" s="346"/>
      <c r="BV69" s="347"/>
      <c r="BW69" s="347"/>
      <c r="BX69" s="347"/>
      <c r="BY69" s="347"/>
      <c r="BZ69" s="347"/>
      <c r="CA69" s="347"/>
      <c r="CB69" s="347"/>
      <c r="CC69" s="347"/>
      <c r="CD69" s="347"/>
      <c r="CE69" s="347"/>
      <c r="CF69" s="347"/>
      <c r="CG69" s="347"/>
      <c r="CH69" s="347"/>
      <c r="CI69" s="347"/>
      <c r="CJ69" s="347"/>
      <c r="CK69" s="347"/>
      <c r="CL69" s="347"/>
      <c r="CM69" s="347"/>
      <c r="CN69" s="347"/>
      <c r="CO69" s="347"/>
      <c r="CP69" s="347"/>
      <c r="CQ69" s="347"/>
      <c r="CR69" s="347"/>
      <c r="CS69" s="347"/>
      <c r="CT69" s="347"/>
      <c r="CU69" s="347"/>
      <c r="CV69" s="347"/>
      <c r="CW69" s="347"/>
      <c r="CX69" s="347"/>
      <c r="CY69" s="347"/>
      <c r="CZ69" s="347"/>
      <c r="DA69" s="347"/>
      <c r="DB69" s="347"/>
      <c r="DC69" s="347"/>
      <c r="DD69" s="348"/>
    </row>
    <row r="70" spans="1:108" ht="15" customHeight="1" x14ac:dyDescent="0.2">
      <c r="A70" s="28"/>
      <c r="B70" s="349" t="s">
        <v>79</v>
      </c>
      <c r="C70" s="349"/>
      <c r="D70" s="349"/>
      <c r="E70" s="349"/>
      <c r="F70" s="349"/>
      <c r="G70" s="349"/>
      <c r="H70" s="349"/>
      <c r="I70" s="349"/>
      <c r="J70" s="349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49"/>
      <c r="Y70" s="349"/>
      <c r="Z70" s="349"/>
      <c r="AA70" s="349"/>
      <c r="AB70" s="349"/>
      <c r="AC70" s="349"/>
      <c r="AD70" s="349"/>
      <c r="AE70" s="349"/>
      <c r="AF70" s="349"/>
      <c r="AG70" s="349"/>
      <c r="AH70" s="349"/>
      <c r="AI70" s="349"/>
      <c r="AJ70" s="349"/>
      <c r="AK70" s="349"/>
      <c r="AL70" s="349"/>
      <c r="AM70" s="349"/>
      <c r="AN70" s="349"/>
      <c r="AO70" s="349"/>
      <c r="AP70" s="349"/>
      <c r="AQ70" s="349"/>
      <c r="AR70" s="349"/>
      <c r="AS70" s="349"/>
      <c r="AT70" s="349"/>
      <c r="AU70" s="349"/>
      <c r="AV70" s="349"/>
      <c r="AW70" s="349"/>
      <c r="AX70" s="349"/>
      <c r="AY70" s="349"/>
      <c r="AZ70" s="349"/>
      <c r="BA70" s="349"/>
      <c r="BB70" s="349"/>
      <c r="BC70" s="349"/>
      <c r="BD70" s="349"/>
      <c r="BE70" s="349"/>
      <c r="BF70" s="349"/>
      <c r="BG70" s="349"/>
      <c r="BH70" s="349"/>
      <c r="BI70" s="349"/>
      <c r="BJ70" s="349"/>
      <c r="BK70" s="349"/>
      <c r="BL70" s="349"/>
      <c r="BM70" s="349"/>
      <c r="BN70" s="349"/>
      <c r="BO70" s="349"/>
      <c r="BP70" s="349"/>
      <c r="BQ70" s="349"/>
      <c r="BR70" s="349"/>
      <c r="BS70" s="349"/>
      <c r="BT70" s="350"/>
      <c r="BU70" s="346"/>
      <c r="BV70" s="347"/>
      <c r="BW70" s="347"/>
      <c r="BX70" s="347"/>
      <c r="BY70" s="347"/>
      <c r="BZ70" s="347"/>
      <c r="CA70" s="347"/>
      <c r="CB70" s="347"/>
      <c r="CC70" s="347"/>
      <c r="CD70" s="347"/>
      <c r="CE70" s="347"/>
      <c r="CF70" s="347"/>
      <c r="CG70" s="347"/>
      <c r="CH70" s="347"/>
      <c r="CI70" s="347"/>
      <c r="CJ70" s="347"/>
      <c r="CK70" s="347"/>
      <c r="CL70" s="347"/>
      <c r="CM70" s="347"/>
      <c r="CN70" s="347"/>
      <c r="CO70" s="347"/>
      <c r="CP70" s="347"/>
      <c r="CQ70" s="347"/>
      <c r="CR70" s="347"/>
      <c r="CS70" s="347"/>
      <c r="CT70" s="347"/>
      <c r="CU70" s="347"/>
      <c r="CV70" s="347"/>
      <c r="CW70" s="347"/>
      <c r="CX70" s="347"/>
      <c r="CY70" s="347"/>
      <c r="CZ70" s="347"/>
      <c r="DA70" s="347"/>
      <c r="DB70" s="347"/>
      <c r="DC70" s="347"/>
      <c r="DD70" s="348"/>
    </row>
    <row r="71" spans="1:108" ht="14.25" customHeight="1" x14ac:dyDescent="0.2">
      <c r="A71" s="28"/>
      <c r="B71" s="349" t="s">
        <v>82</v>
      </c>
      <c r="C71" s="349"/>
      <c r="D71" s="349"/>
      <c r="E71" s="349"/>
      <c r="F71" s="349"/>
      <c r="G71" s="349"/>
      <c r="H71" s="349"/>
      <c r="I71" s="349"/>
      <c r="J71" s="349"/>
      <c r="K71" s="349"/>
      <c r="L71" s="349"/>
      <c r="M71" s="349"/>
      <c r="N71" s="349"/>
      <c r="O71" s="349"/>
      <c r="P71" s="349"/>
      <c r="Q71" s="349"/>
      <c r="R71" s="349"/>
      <c r="S71" s="349"/>
      <c r="T71" s="349"/>
      <c r="U71" s="349"/>
      <c r="V71" s="349"/>
      <c r="W71" s="349"/>
      <c r="X71" s="349"/>
      <c r="Y71" s="349"/>
      <c r="Z71" s="349"/>
      <c r="AA71" s="349"/>
      <c r="AB71" s="349"/>
      <c r="AC71" s="349"/>
      <c r="AD71" s="349"/>
      <c r="AE71" s="349"/>
      <c r="AF71" s="349"/>
      <c r="AG71" s="349"/>
      <c r="AH71" s="349"/>
      <c r="AI71" s="349"/>
      <c r="AJ71" s="349"/>
      <c r="AK71" s="349"/>
      <c r="AL71" s="349"/>
      <c r="AM71" s="349"/>
      <c r="AN71" s="349"/>
      <c r="AO71" s="349"/>
      <c r="AP71" s="349"/>
      <c r="AQ71" s="349"/>
      <c r="AR71" s="349"/>
      <c r="AS71" s="349"/>
      <c r="AT71" s="349"/>
      <c r="AU71" s="349"/>
      <c r="AV71" s="349"/>
      <c r="AW71" s="349"/>
      <c r="AX71" s="349"/>
      <c r="AY71" s="349"/>
      <c r="AZ71" s="349"/>
      <c r="BA71" s="349"/>
      <c r="BB71" s="349"/>
      <c r="BC71" s="349"/>
      <c r="BD71" s="349"/>
      <c r="BE71" s="349"/>
      <c r="BF71" s="349"/>
      <c r="BG71" s="349"/>
      <c r="BH71" s="349"/>
      <c r="BI71" s="349"/>
      <c r="BJ71" s="349"/>
      <c r="BK71" s="349"/>
      <c r="BL71" s="349"/>
      <c r="BM71" s="349"/>
      <c r="BN71" s="349"/>
      <c r="BO71" s="349"/>
      <c r="BP71" s="349"/>
      <c r="BQ71" s="349"/>
      <c r="BR71" s="349"/>
      <c r="BS71" s="349"/>
      <c r="BT71" s="350"/>
      <c r="BU71" s="346"/>
      <c r="BV71" s="347"/>
      <c r="BW71" s="347"/>
      <c r="BX71" s="347"/>
      <c r="BY71" s="347"/>
      <c r="BZ71" s="347"/>
      <c r="CA71" s="347"/>
      <c r="CB71" s="347"/>
      <c r="CC71" s="347"/>
      <c r="CD71" s="347"/>
      <c r="CE71" s="347"/>
      <c r="CF71" s="347"/>
      <c r="CG71" s="347"/>
      <c r="CH71" s="347"/>
      <c r="CI71" s="347"/>
      <c r="CJ71" s="347"/>
      <c r="CK71" s="347"/>
      <c r="CL71" s="347"/>
      <c r="CM71" s="347"/>
      <c r="CN71" s="347"/>
      <c r="CO71" s="347"/>
      <c r="CP71" s="347"/>
      <c r="CQ71" s="347"/>
      <c r="CR71" s="347"/>
      <c r="CS71" s="347"/>
      <c r="CT71" s="347"/>
      <c r="CU71" s="347"/>
      <c r="CV71" s="347"/>
      <c r="CW71" s="347"/>
      <c r="CX71" s="347"/>
      <c r="CY71" s="347"/>
      <c r="CZ71" s="347"/>
      <c r="DA71" s="347"/>
      <c r="DB71" s="347"/>
      <c r="DC71" s="347"/>
      <c r="DD71" s="348"/>
    </row>
    <row r="72" spans="1:108" ht="15" customHeight="1" x14ac:dyDescent="0.2">
      <c r="A72" s="34"/>
      <c r="B72" s="349" t="s">
        <v>83</v>
      </c>
      <c r="C72" s="349"/>
      <c r="D72" s="349"/>
      <c r="E72" s="349"/>
      <c r="F72" s="349"/>
      <c r="G72" s="349"/>
      <c r="H72" s="349"/>
      <c r="I72" s="349"/>
      <c r="J72" s="349"/>
      <c r="K72" s="349"/>
      <c r="L72" s="349"/>
      <c r="M72" s="349"/>
      <c r="N72" s="349"/>
      <c r="O72" s="349"/>
      <c r="P72" s="349"/>
      <c r="Q72" s="349"/>
      <c r="R72" s="349"/>
      <c r="S72" s="349"/>
      <c r="T72" s="349"/>
      <c r="U72" s="349"/>
      <c r="V72" s="349"/>
      <c r="W72" s="349"/>
      <c r="X72" s="349"/>
      <c r="Y72" s="349"/>
      <c r="Z72" s="349"/>
      <c r="AA72" s="349"/>
      <c r="AB72" s="349"/>
      <c r="AC72" s="349"/>
      <c r="AD72" s="349"/>
      <c r="AE72" s="349"/>
      <c r="AF72" s="349"/>
      <c r="AG72" s="349"/>
      <c r="AH72" s="349"/>
      <c r="AI72" s="349"/>
      <c r="AJ72" s="349"/>
      <c r="AK72" s="349"/>
      <c r="AL72" s="349"/>
      <c r="AM72" s="349"/>
      <c r="AN72" s="349"/>
      <c r="AO72" s="349"/>
      <c r="AP72" s="349"/>
      <c r="AQ72" s="349"/>
      <c r="AR72" s="349"/>
      <c r="AS72" s="349"/>
      <c r="AT72" s="349"/>
      <c r="AU72" s="349"/>
      <c r="AV72" s="349"/>
      <c r="AW72" s="349"/>
      <c r="AX72" s="349"/>
      <c r="AY72" s="349"/>
      <c r="AZ72" s="349"/>
      <c r="BA72" s="349"/>
      <c r="BB72" s="349"/>
      <c r="BC72" s="349"/>
      <c r="BD72" s="349"/>
      <c r="BE72" s="349"/>
      <c r="BF72" s="349"/>
      <c r="BG72" s="349"/>
      <c r="BH72" s="349"/>
      <c r="BI72" s="349"/>
      <c r="BJ72" s="349"/>
      <c r="BK72" s="349"/>
      <c r="BL72" s="349"/>
      <c r="BM72" s="349"/>
      <c r="BN72" s="349"/>
      <c r="BO72" s="349"/>
      <c r="BP72" s="349"/>
      <c r="BQ72" s="349"/>
      <c r="BR72" s="349"/>
      <c r="BS72" s="349"/>
      <c r="BT72" s="350"/>
      <c r="BU72" s="346"/>
      <c r="BV72" s="347"/>
      <c r="BW72" s="347"/>
      <c r="BX72" s="347"/>
      <c r="BY72" s="347"/>
      <c r="BZ72" s="347"/>
      <c r="CA72" s="347"/>
      <c r="CB72" s="347"/>
      <c r="CC72" s="347"/>
      <c r="CD72" s="347"/>
      <c r="CE72" s="347"/>
      <c r="CF72" s="347"/>
      <c r="CG72" s="347"/>
      <c r="CH72" s="347"/>
      <c r="CI72" s="347"/>
      <c r="CJ72" s="347"/>
      <c r="CK72" s="347"/>
      <c r="CL72" s="347"/>
      <c r="CM72" s="347"/>
      <c r="CN72" s="347"/>
      <c r="CO72" s="347"/>
      <c r="CP72" s="347"/>
      <c r="CQ72" s="347"/>
      <c r="CR72" s="347"/>
      <c r="CS72" s="347"/>
      <c r="CT72" s="347"/>
      <c r="CU72" s="347"/>
      <c r="CV72" s="347"/>
      <c r="CW72" s="347"/>
      <c r="CX72" s="347"/>
      <c r="CY72" s="347"/>
      <c r="CZ72" s="347"/>
      <c r="DA72" s="347"/>
      <c r="DB72" s="347"/>
      <c r="DC72" s="347"/>
      <c r="DD72" s="348"/>
    </row>
    <row r="73" spans="1:108" ht="15" customHeight="1" x14ac:dyDescent="0.2">
      <c r="A73" s="28"/>
      <c r="B73" s="349" t="s">
        <v>84</v>
      </c>
      <c r="C73" s="349"/>
      <c r="D73" s="349"/>
      <c r="E73" s="349"/>
      <c r="F73" s="349"/>
      <c r="G73" s="349"/>
      <c r="H73" s="349"/>
      <c r="I73" s="349"/>
      <c r="J73" s="349"/>
      <c r="K73" s="349"/>
      <c r="L73" s="349"/>
      <c r="M73" s="349"/>
      <c r="N73" s="349"/>
      <c r="O73" s="349"/>
      <c r="P73" s="349"/>
      <c r="Q73" s="349"/>
      <c r="R73" s="349"/>
      <c r="S73" s="349"/>
      <c r="T73" s="349"/>
      <c r="U73" s="349"/>
      <c r="V73" s="349"/>
      <c r="W73" s="349"/>
      <c r="X73" s="349"/>
      <c r="Y73" s="349"/>
      <c r="Z73" s="349"/>
      <c r="AA73" s="349"/>
      <c r="AB73" s="349"/>
      <c r="AC73" s="349"/>
      <c r="AD73" s="349"/>
      <c r="AE73" s="349"/>
      <c r="AF73" s="349"/>
      <c r="AG73" s="349"/>
      <c r="AH73" s="349"/>
      <c r="AI73" s="349"/>
      <c r="AJ73" s="349"/>
      <c r="AK73" s="349"/>
      <c r="AL73" s="349"/>
      <c r="AM73" s="349"/>
      <c r="AN73" s="349"/>
      <c r="AO73" s="349"/>
      <c r="AP73" s="349"/>
      <c r="AQ73" s="349"/>
      <c r="AR73" s="349"/>
      <c r="AS73" s="349"/>
      <c r="AT73" s="349"/>
      <c r="AU73" s="349"/>
      <c r="AV73" s="349"/>
      <c r="AW73" s="349"/>
      <c r="AX73" s="349"/>
      <c r="AY73" s="349"/>
      <c r="AZ73" s="349"/>
      <c r="BA73" s="349"/>
      <c r="BB73" s="349"/>
      <c r="BC73" s="349"/>
      <c r="BD73" s="349"/>
      <c r="BE73" s="349"/>
      <c r="BF73" s="349"/>
      <c r="BG73" s="349"/>
      <c r="BH73" s="349"/>
      <c r="BI73" s="349"/>
      <c r="BJ73" s="349"/>
      <c r="BK73" s="349"/>
      <c r="BL73" s="349"/>
      <c r="BM73" s="349"/>
      <c r="BN73" s="349"/>
      <c r="BO73" s="349"/>
      <c r="BP73" s="349"/>
      <c r="BQ73" s="349"/>
      <c r="BR73" s="349"/>
      <c r="BS73" s="349"/>
      <c r="BT73" s="350"/>
      <c r="BU73" s="381"/>
      <c r="BV73" s="382"/>
      <c r="BW73" s="382"/>
      <c r="BX73" s="382"/>
      <c r="BY73" s="382"/>
      <c r="BZ73" s="382"/>
      <c r="CA73" s="382"/>
      <c r="CB73" s="382"/>
      <c r="CC73" s="382"/>
      <c r="CD73" s="382"/>
      <c r="CE73" s="382"/>
      <c r="CF73" s="382"/>
      <c r="CG73" s="382"/>
      <c r="CH73" s="382"/>
      <c r="CI73" s="382"/>
      <c r="CJ73" s="382"/>
      <c r="CK73" s="382"/>
      <c r="CL73" s="382"/>
      <c r="CM73" s="382"/>
      <c r="CN73" s="382"/>
      <c r="CO73" s="382"/>
      <c r="CP73" s="382"/>
      <c r="CQ73" s="382"/>
      <c r="CR73" s="382"/>
      <c r="CS73" s="382"/>
      <c r="CT73" s="382"/>
      <c r="CU73" s="382"/>
      <c r="CV73" s="382"/>
      <c r="CW73" s="382"/>
      <c r="CX73" s="382"/>
      <c r="CY73" s="382"/>
      <c r="CZ73" s="382"/>
      <c r="DA73" s="382"/>
      <c r="DB73" s="382"/>
      <c r="DC73" s="382"/>
      <c r="DD73" s="383"/>
    </row>
  </sheetData>
  <mergeCells count="140">
    <mergeCell ref="B70:BT70"/>
    <mergeCell ref="BU70:DD70"/>
    <mergeCell ref="B69:BT69"/>
    <mergeCell ref="B73:BT73"/>
    <mergeCell ref="BU73:DD73"/>
    <mergeCell ref="B71:BT71"/>
    <mergeCell ref="BU71:DD71"/>
    <mergeCell ref="BU72:DD72"/>
    <mergeCell ref="B72:BT72"/>
    <mergeCell ref="BU69:DD69"/>
    <mergeCell ref="BU34:DD34"/>
    <mergeCell ref="B35:BT35"/>
    <mergeCell ref="BU35:DD35"/>
    <mergeCell ref="BU8:DD8"/>
    <mergeCell ref="BU9:DD9"/>
    <mergeCell ref="BU10:DD10"/>
    <mergeCell ref="BU12:DD12"/>
    <mergeCell ref="BU23:DD23"/>
    <mergeCell ref="BU25:DD25"/>
    <mergeCell ref="BU16:DD16"/>
    <mergeCell ref="BU17:DD17"/>
    <mergeCell ref="BU24:DD24"/>
    <mergeCell ref="BU14:DD14"/>
    <mergeCell ref="B19:BT19"/>
    <mergeCell ref="B23:BT23"/>
    <mergeCell ref="B25:BT25"/>
    <mergeCell ref="BU31:DD31"/>
    <mergeCell ref="B13:BT13"/>
    <mergeCell ref="BU13:DD13"/>
    <mergeCell ref="B16:BT16"/>
    <mergeCell ref="BU19:DD19"/>
    <mergeCell ref="B20:BT20"/>
    <mergeCell ref="BU20:DD20"/>
    <mergeCell ref="B21:BT21"/>
    <mergeCell ref="B31:BT31"/>
    <mergeCell ref="BU21:DD21"/>
    <mergeCell ref="A3:DD3"/>
    <mergeCell ref="A4:DD4"/>
    <mergeCell ref="B26:BT26"/>
    <mergeCell ref="BU26:DD26"/>
    <mergeCell ref="B28:BT28"/>
    <mergeCell ref="B12:BT12"/>
    <mergeCell ref="B24:BT24"/>
    <mergeCell ref="B15:BT15"/>
    <mergeCell ref="BU15:DD15"/>
    <mergeCell ref="B18:BT18"/>
    <mergeCell ref="BU18:DD18"/>
    <mergeCell ref="B17:BT17"/>
    <mergeCell ref="B14:BT14"/>
    <mergeCell ref="B22:BT22"/>
    <mergeCell ref="BU22:DD22"/>
    <mergeCell ref="A2:DD2"/>
    <mergeCell ref="B8:BT8"/>
    <mergeCell ref="B9:BT9"/>
    <mergeCell ref="B11:BT11"/>
    <mergeCell ref="BU6:DD6"/>
    <mergeCell ref="B7:BT7"/>
    <mergeCell ref="A6:BT6"/>
    <mergeCell ref="BU11:DD11"/>
    <mergeCell ref="B10:BT10"/>
    <mergeCell ref="BU7:DD7"/>
    <mergeCell ref="B39:BT39"/>
    <mergeCell ref="BU39:DD39"/>
    <mergeCell ref="B40:BT40"/>
    <mergeCell ref="BU40:DD40"/>
    <mergeCell ref="B41:BT41"/>
    <mergeCell ref="BU41:DD41"/>
    <mergeCell ref="B36:BT36"/>
    <mergeCell ref="BU36:DD36"/>
    <mergeCell ref="B27:BT27"/>
    <mergeCell ref="BU27:DD27"/>
    <mergeCell ref="B33:BT33"/>
    <mergeCell ref="BU28:DD28"/>
    <mergeCell ref="B29:BT29"/>
    <mergeCell ref="BU29:DD29"/>
    <mergeCell ref="B30:BT30"/>
    <mergeCell ref="BU30:DD30"/>
    <mergeCell ref="BU33:DD33"/>
    <mergeCell ref="B37:BT37"/>
    <mergeCell ref="B38:BT38"/>
    <mergeCell ref="BU37:DD37"/>
    <mergeCell ref="BU38:DD38"/>
    <mergeCell ref="B32:BT32"/>
    <mergeCell ref="BU32:DD32"/>
    <mergeCell ref="B34:BT34"/>
    <mergeCell ref="BU55:DD55"/>
    <mergeCell ref="B56:BT56"/>
    <mergeCell ref="BU56:DD56"/>
    <mergeCell ref="B51:BT51"/>
    <mergeCell ref="BU51:DD51"/>
    <mergeCell ref="B52:BT52"/>
    <mergeCell ref="BU52:DD52"/>
    <mergeCell ref="B53:BT53"/>
    <mergeCell ref="BU53:DD53"/>
    <mergeCell ref="B49:BT49"/>
    <mergeCell ref="BU49:DD49"/>
    <mergeCell ref="B45:BT45"/>
    <mergeCell ref="BU45:DD45"/>
    <mergeCell ref="B46:BT46"/>
    <mergeCell ref="BU46:DD46"/>
    <mergeCell ref="B47:BT47"/>
    <mergeCell ref="BU47:DD47"/>
    <mergeCell ref="B48:BT48"/>
    <mergeCell ref="BU48:DD48"/>
    <mergeCell ref="A1:DD1"/>
    <mergeCell ref="B64:BT64"/>
    <mergeCell ref="BU64:DD64"/>
    <mergeCell ref="B65:BT65"/>
    <mergeCell ref="BU65:DD65"/>
    <mergeCell ref="B58:BT58"/>
    <mergeCell ref="BU58:DD58"/>
    <mergeCell ref="B59:BT59"/>
    <mergeCell ref="BU59:DD59"/>
    <mergeCell ref="B60:BT60"/>
    <mergeCell ref="BU60:DD60"/>
    <mergeCell ref="B54:BT54"/>
    <mergeCell ref="BU54:DD54"/>
    <mergeCell ref="B55:BT55"/>
    <mergeCell ref="B42:BT42"/>
    <mergeCell ref="BU42:DD42"/>
    <mergeCell ref="B50:BT50"/>
    <mergeCell ref="BU50:DD50"/>
    <mergeCell ref="B57:BT57"/>
    <mergeCell ref="BU57:DD57"/>
    <mergeCell ref="B43:BT43"/>
    <mergeCell ref="BU43:DD43"/>
    <mergeCell ref="B44:BT44"/>
    <mergeCell ref="BU44:DD44"/>
    <mergeCell ref="BU68:DD68"/>
    <mergeCell ref="B68:BT68"/>
    <mergeCell ref="BU67:DD67"/>
    <mergeCell ref="B67:BT67"/>
    <mergeCell ref="B61:BT61"/>
    <mergeCell ref="BU61:DD61"/>
    <mergeCell ref="B62:BT62"/>
    <mergeCell ref="BU62:DD62"/>
    <mergeCell ref="B63:BT63"/>
    <mergeCell ref="BU63:DD63"/>
    <mergeCell ref="B66:BT66"/>
    <mergeCell ref="BU66:DD66"/>
  </mergeCells>
  <pageMargins left="0.66" right="0.25" top="0.35" bottom="0.39370078740157483" header="0.19" footer="0.19685039370078741"/>
  <pageSetup paperSize="9" scale="98" orientation="portrait" horizontalDpi="300" verticalDpi="300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9"/>
  <sheetViews>
    <sheetView view="pageBreakPreview" zoomScale="115" zoomScaleSheetLayoutView="115" workbookViewId="0">
      <selection activeCell="G22" sqref="G22"/>
    </sheetView>
  </sheetViews>
  <sheetFormatPr defaultRowHeight="12.75" x14ac:dyDescent="0.25"/>
  <cols>
    <col min="1" max="1" width="40.85546875" style="44" customWidth="1"/>
    <col min="2" max="2" width="7" style="44" customWidth="1"/>
    <col min="3" max="3" width="23.28515625" style="44" customWidth="1"/>
    <col min="4" max="4" width="13.42578125" style="44" customWidth="1"/>
    <col min="5" max="5" width="16.42578125" style="82" customWidth="1"/>
    <col min="6" max="6" width="16.140625" style="44" customWidth="1"/>
    <col min="7" max="7" width="18.28515625" style="44" customWidth="1"/>
    <col min="8" max="8" width="14.42578125" style="44" customWidth="1"/>
    <col min="9" max="9" width="14.140625" style="44" customWidth="1"/>
    <col min="10" max="10" width="16.28515625" style="44" customWidth="1"/>
    <col min="11" max="11" width="10.7109375" style="44" customWidth="1"/>
    <col min="12" max="12" width="21.85546875" style="44" customWidth="1"/>
    <col min="13" max="16384" width="9.140625" style="44"/>
  </cols>
  <sheetData>
    <row r="1" spans="1:12" ht="20.25" customHeight="1" x14ac:dyDescent="0.25">
      <c r="A1" s="384" t="s">
        <v>152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spans="1:12" ht="18.75" customHeight="1" x14ac:dyDescent="0.25">
      <c r="A2" s="385" t="s">
        <v>527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</row>
    <row r="3" spans="1:12" ht="3.75" customHeight="1" x14ac:dyDescent="0.25">
      <c r="A3" s="94"/>
      <c r="B3" s="94"/>
      <c r="C3" s="94"/>
      <c r="D3" s="94"/>
      <c r="E3" s="96"/>
      <c r="F3" s="94"/>
      <c r="G3" s="94"/>
      <c r="H3" s="94"/>
      <c r="I3" s="94"/>
      <c r="J3" s="94"/>
      <c r="K3" s="94"/>
    </row>
    <row r="4" spans="1:12" ht="21.75" customHeight="1" x14ac:dyDescent="0.25">
      <c r="A4" s="388" t="s">
        <v>0</v>
      </c>
      <c r="B4" s="388" t="s">
        <v>1</v>
      </c>
      <c r="C4" s="388" t="s">
        <v>175</v>
      </c>
      <c r="D4" s="391" t="s">
        <v>176</v>
      </c>
      <c r="E4" s="388" t="s">
        <v>2</v>
      </c>
      <c r="F4" s="388"/>
      <c r="G4" s="388"/>
      <c r="H4" s="388"/>
      <c r="I4" s="388"/>
      <c r="J4" s="388"/>
      <c r="K4" s="388"/>
    </row>
    <row r="5" spans="1:12" x14ac:dyDescent="0.25">
      <c r="A5" s="388"/>
      <c r="B5" s="388"/>
      <c r="C5" s="388"/>
      <c r="D5" s="392"/>
      <c r="E5" s="389" t="s">
        <v>40</v>
      </c>
      <c r="F5" s="390" t="s">
        <v>4</v>
      </c>
      <c r="G5" s="390"/>
      <c r="H5" s="390"/>
      <c r="I5" s="390"/>
      <c r="J5" s="390"/>
      <c r="K5" s="390"/>
    </row>
    <row r="6" spans="1:12" ht="64.5" customHeight="1" x14ac:dyDescent="0.25">
      <c r="A6" s="388"/>
      <c r="B6" s="388"/>
      <c r="C6" s="388"/>
      <c r="D6" s="392"/>
      <c r="E6" s="389"/>
      <c r="F6" s="388" t="s">
        <v>95</v>
      </c>
      <c r="G6" s="388" t="s">
        <v>96</v>
      </c>
      <c r="H6" s="388" t="s">
        <v>97</v>
      </c>
      <c r="I6" s="388" t="s">
        <v>98</v>
      </c>
      <c r="J6" s="386" t="s">
        <v>99</v>
      </c>
      <c r="K6" s="387"/>
    </row>
    <row r="7" spans="1:12" ht="24.75" customHeight="1" x14ac:dyDescent="0.25">
      <c r="A7" s="388"/>
      <c r="B7" s="388"/>
      <c r="C7" s="388"/>
      <c r="D7" s="393"/>
      <c r="E7" s="389"/>
      <c r="F7" s="388"/>
      <c r="G7" s="388"/>
      <c r="H7" s="388"/>
      <c r="I7" s="388"/>
      <c r="J7" s="40" t="s">
        <v>3</v>
      </c>
      <c r="K7" s="144" t="s">
        <v>5</v>
      </c>
    </row>
    <row r="8" spans="1:12" ht="13.5" thickBot="1" x14ac:dyDescent="0.3">
      <c r="A8" s="79">
        <v>1</v>
      </c>
      <c r="B8" s="79">
        <v>2</v>
      </c>
      <c r="C8" s="79">
        <v>3</v>
      </c>
      <c r="D8" s="79">
        <v>4</v>
      </c>
      <c r="E8" s="107">
        <v>5</v>
      </c>
      <c r="F8" s="79">
        <v>6</v>
      </c>
      <c r="G8" s="79">
        <v>7</v>
      </c>
      <c r="H8" s="79">
        <v>8</v>
      </c>
      <c r="I8" s="79">
        <v>9</v>
      </c>
      <c r="J8" s="79">
        <v>10</v>
      </c>
      <c r="K8" s="79">
        <v>11</v>
      </c>
    </row>
    <row r="9" spans="1:12" x14ac:dyDescent="0.25">
      <c r="A9" s="72" t="s">
        <v>6</v>
      </c>
      <c r="B9" s="73">
        <v>100</v>
      </c>
      <c r="C9" s="73" t="s">
        <v>7</v>
      </c>
      <c r="D9" s="73"/>
      <c r="E9" s="88">
        <f>SUM(F9+G9+H9+I9+J9+K9)</f>
        <v>56971709</v>
      </c>
      <c r="F9" s="88">
        <f>SUM(F12)</f>
        <v>45701900</v>
      </c>
      <c r="G9" s="247">
        <f>SUM(G20)</f>
        <v>9869809</v>
      </c>
      <c r="H9" s="248"/>
      <c r="I9" s="248"/>
      <c r="J9" s="247">
        <f>J11+J12</f>
        <v>1400000</v>
      </c>
      <c r="K9" s="249"/>
    </row>
    <row r="10" spans="1:12" ht="14.25" customHeight="1" x14ac:dyDescent="0.25">
      <c r="A10" s="75" t="s">
        <v>4</v>
      </c>
      <c r="B10" s="145"/>
      <c r="C10" s="145"/>
      <c r="D10" s="145"/>
      <c r="E10" s="84"/>
      <c r="F10" s="85"/>
      <c r="G10" s="250"/>
      <c r="H10" s="250"/>
      <c r="I10" s="250"/>
      <c r="J10" s="250"/>
      <c r="K10" s="251"/>
    </row>
    <row r="11" spans="1:12" x14ac:dyDescent="0.25">
      <c r="A11" s="78" t="s">
        <v>89</v>
      </c>
      <c r="B11" s="145">
        <v>110</v>
      </c>
      <c r="C11" s="46" t="s">
        <v>623</v>
      </c>
      <c r="D11" s="145">
        <v>120</v>
      </c>
      <c r="E11" s="84"/>
      <c r="F11" s="85" t="s">
        <v>7</v>
      </c>
      <c r="G11" s="250" t="s">
        <v>7</v>
      </c>
      <c r="H11" s="250" t="s">
        <v>7</v>
      </c>
      <c r="I11" s="250" t="s">
        <v>7</v>
      </c>
      <c r="J11" s="250">
        <v>200000</v>
      </c>
      <c r="K11" s="251" t="s">
        <v>7</v>
      </c>
    </row>
    <row r="12" spans="1:12" x14ac:dyDescent="0.25">
      <c r="A12" s="78" t="s">
        <v>90</v>
      </c>
      <c r="B12" s="145">
        <v>120</v>
      </c>
      <c r="C12" s="46" t="s">
        <v>624</v>
      </c>
      <c r="D12" s="145">
        <v>130</v>
      </c>
      <c r="E12" s="83">
        <f>SUM(F12+J12)</f>
        <v>46901900</v>
      </c>
      <c r="F12" s="84">
        <v>45701900</v>
      </c>
      <c r="G12" s="250" t="s">
        <v>7</v>
      </c>
      <c r="H12" s="250" t="s">
        <v>7</v>
      </c>
      <c r="I12" s="250"/>
      <c r="J12" s="252">
        <v>1200000</v>
      </c>
      <c r="K12" s="251"/>
    </row>
    <row r="13" spans="1:12" s="97" customFormat="1" ht="14.25" customHeight="1" x14ac:dyDescent="0.25">
      <c r="A13" s="113" t="s">
        <v>4</v>
      </c>
      <c r="B13" s="36"/>
      <c r="C13" s="36"/>
      <c r="D13" s="36"/>
      <c r="E13" s="83"/>
      <c r="F13" s="86"/>
      <c r="G13" s="253"/>
      <c r="H13" s="253"/>
      <c r="I13" s="253"/>
      <c r="J13" s="253"/>
      <c r="K13" s="254"/>
      <c r="L13" s="44"/>
    </row>
    <row r="14" spans="1:12" s="97" customFormat="1" ht="62.25" customHeight="1" x14ac:dyDescent="0.2">
      <c r="A14" s="114" t="s">
        <v>266</v>
      </c>
      <c r="B14" s="35">
        <v>1201</v>
      </c>
      <c r="C14" s="46" t="s">
        <v>267</v>
      </c>
      <c r="D14" s="36">
        <v>130</v>
      </c>
      <c r="E14" s="83">
        <f>F14</f>
        <v>38458580</v>
      </c>
      <c r="F14" s="99">
        <f>F9/265*223</f>
        <v>38458580</v>
      </c>
      <c r="G14" s="255"/>
      <c r="H14" s="255"/>
      <c r="I14" s="255"/>
      <c r="J14" s="255"/>
      <c r="K14" s="256"/>
      <c r="L14" s="44"/>
    </row>
    <row r="15" spans="1:12" s="97" customFormat="1" ht="63.75" x14ac:dyDescent="0.2">
      <c r="A15" s="114" t="s">
        <v>268</v>
      </c>
      <c r="B15" s="35">
        <v>1202</v>
      </c>
      <c r="C15" s="46" t="s">
        <v>267</v>
      </c>
      <c r="D15" s="36">
        <v>130</v>
      </c>
      <c r="E15" s="83">
        <f t="shared" ref="E15:E16" si="0">F15</f>
        <v>7243320</v>
      </c>
      <c r="F15" s="99">
        <f>F9/265*42</f>
        <v>7243320</v>
      </c>
      <c r="G15" s="255"/>
      <c r="H15" s="255"/>
      <c r="I15" s="255"/>
      <c r="J15" s="255"/>
      <c r="K15" s="256"/>
      <c r="L15" s="44"/>
    </row>
    <row r="16" spans="1:12" s="97" customFormat="1" x14ac:dyDescent="0.25">
      <c r="A16" s="108" t="s">
        <v>89</v>
      </c>
      <c r="B16" s="115">
        <v>1229</v>
      </c>
      <c r="C16" s="116" t="s">
        <v>183</v>
      </c>
      <c r="D16" s="117">
        <v>130</v>
      </c>
      <c r="E16" s="118">
        <f t="shared" si="0"/>
        <v>0</v>
      </c>
      <c r="F16" s="119"/>
      <c r="G16" s="257"/>
      <c r="H16" s="257"/>
      <c r="I16" s="257"/>
      <c r="J16" s="257"/>
      <c r="K16" s="258"/>
      <c r="L16" s="44"/>
    </row>
    <row r="17" spans="1:12" s="97" customFormat="1" x14ac:dyDescent="0.25">
      <c r="A17" s="120" t="s">
        <v>206</v>
      </c>
      <c r="B17" s="109">
        <v>1231</v>
      </c>
      <c r="C17" s="110" t="s">
        <v>183</v>
      </c>
      <c r="D17" s="111">
        <v>130</v>
      </c>
      <c r="E17" s="92"/>
      <c r="F17" s="112"/>
      <c r="G17" s="259"/>
      <c r="H17" s="259"/>
      <c r="I17" s="259"/>
      <c r="J17" s="259"/>
      <c r="K17" s="260"/>
      <c r="L17" s="44"/>
    </row>
    <row r="18" spans="1:12" ht="25.5" x14ac:dyDescent="0.25">
      <c r="A18" s="37" t="s">
        <v>91</v>
      </c>
      <c r="B18" s="145">
        <v>130</v>
      </c>
      <c r="C18" s="145" t="s">
        <v>207</v>
      </c>
      <c r="D18" s="145" t="s">
        <v>207</v>
      </c>
      <c r="E18" s="84"/>
      <c r="F18" s="85" t="s">
        <v>7</v>
      </c>
      <c r="G18" s="250" t="s">
        <v>7</v>
      </c>
      <c r="H18" s="250" t="s">
        <v>7</v>
      </c>
      <c r="I18" s="250" t="s">
        <v>7</v>
      </c>
      <c r="J18" s="252"/>
      <c r="K18" s="261" t="s">
        <v>7</v>
      </c>
    </row>
    <row r="19" spans="1:12" ht="51.75" thickBot="1" x14ac:dyDescent="0.3">
      <c r="A19" s="106" t="s">
        <v>92</v>
      </c>
      <c r="B19" s="79">
        <v>140</v>
      </c>
      <c r="C19" s="79" t="s">
        <v>207</v>
      </c>
      <c r="D19" s="79" t="s">
        <v>207</v>
      </c>
      <c r="E19" s="90"/>
      <c r="F19" s="91" t="s">
        <v>7</v>
      </c>
      <c r="G19" s="262" t="s">
        <v>7</v>
      </c>
      <c r="H19" s="262" t="s">
        <v>7</v>
      </c>
      <c r="I19" s="262" t="s">
        <v>7</v>
      </c>
      <c r="J19" s="262"/>
      <c r="K19" s="263" t="s">
        <v>7</v>
      </c>
    </row>
    <row r="20" spans="1:12" s="98" customFormat="1" x14ac:dyDescent="0.25">
      <c r="A20" s="72" t="s">
        <v>93</v>
      </c>
      <c r="B20" s="73">
        <v>150</v>
      </c>
      <c r="C20" s="127" t="s">
        <v>236</v>
      </c>
      <c r="D20" s="73">
        <v>180</v>
      </c>
      <c r="E20" s="88">
        <f>SUM(G20)</f>
        <v>9869809</v>
      </c>
      <c r="F20" s="89" t="s">
        <v>7</v>
      </c>
      <c r="G20" s="247">
        <f>G30+G27+G26+G25+G23+G22+G29</f>
        <v>9869809</v>
      </c>
      <c r="H20" s="248"/>
      <c r="I20" s="248" t="s">
        <v>7</v>
      </c>
      <c r="J20" s="248" t="s">
        <v>7</v>
      </c>
      <c r="K20" s="249" t="s">
        <v>7</v>
      </c>
    </row>
    <row r="21" spans="1:12" ht="14.25" customHeight="1" x14ac:dyDescent="0.25">
      <c r="A21" s="75" t="s">
        <v>4</v>
      </c>
      <c r="B21" s="145"/>
      <c r="C21" s="145"/>
      <c r="D21" s="145"/>
      <c r="E21" s="84"/>
      <c r="F21" s="85"/>
      <c r="G21" s="250"/>
      <c r="H21" s="250"/>
      <c r="I21" s="250"/>
      <c r="J21" s="250"/>
      <c r="K21" s="251"/>
    </row>
    <row r="22" spans="1:12" ht="38.25" x14ac:dyDescent="0.25">
      <c r="A22" s="78" t="s">
        <v>196</v>
      </c>
      <c r="B22" s="145">
        <v>1501</v>
      </c>
      <c r="C22" s="46" t="s">
        <v>237</v>
      </c>
      <c r="D22" s="145">
        <v>180</v>
      </c>
      <c r="E22" s="83"/>
      <c r="F22" s="85"/>
      <c r="G22" s="252">
        <v>1996100</v>
      </c>
      <c r="H22" s="250"/>
      <c r="I22" s="250"/>
      <c r="J22" s="250"/>
      <c r="K22" s="251"/>
    </row>
    <row r="23" spans="1:12" ht="21.75" customHeight="1" x14ac:dyDescent="0.25">
      <c r="A23" s="23" t="s">
        <v>225</v>
      </c>
      <c r="B23" s="145">
        <v>1502</v>
      </c>
      <c r="C23" s="46" t="s">
        <v>238</v>
      </c>
      <c r="D23" s="145">
        <v>180</v>
      </c>
      <c r="E23" s="83"/>
      <c r="F23" s="85"/>
      <c r="G23" s="252">
        <v>612000</v>
      </c>
      <c r="H23" s="250"/>
      <c r="I23" s="250"/>
      <c r="J23" s="250"/>
      <c r="K23" s="261"/>
    </row>
    <row r="24" spans="1:12" ht="0.75" customHeight="1" x14ac:dyDescent="0.25">
      <c r="A24" s="128"/>
      <c r="B24" s="110">
        <v>1503</v>
      </c>
      <c r="C24" s="102"/>
      <c r="D24" s="110"/>
      <c r="E24" s="92"/>
      <c r="F24" s="129"/>
      <c r="G24" s="264"/>
      <c r="H24" s="265"/>
      <c r="I24" s="265"/>
      <c r="J24" s="265"/>
      <c r="K24" s="266"/>
    </row>
    <row r="25" spans="1:12" ht="38.25" x14ac:dyDescent="0.25">
      <c r="A25" s="78" t="s">
        <v>210</v>
      </c>
      <c r="B25" s="145">
        <v>1503</v>
      </c>
      <c r="C25" s="46" t="s">
        <v>239</v>
      </c>
      <c r="D25" s="145">
        <v>180</v>
      </c>
      <c r="E25" s="83"/>
      <c r="F25" s="85"/>
      <c r="G25" s="264">
        <v>1642680</v>
      </c>
      <c r="H25" s="250"/>
      <c r="I25" s="250"/>
      <c r="J25" s="250"/>
      <c r="K25" s="251"/>
    </row>
    <row r="26" spans="1:12" ht="38.25" x14ac:dyDescent="0.25">
      <c r="A26" s="78" t="s">
        <v>197</v>
      </c>
      <c r="B26" s="145">
        <v>1504</v>
      </c>
      <c r="C26" s="46" t="s">
        <v>240</v>
      </c>
      <c r="D26" s="145">
        <v>180</v>
      </c>
      <c r="E26" s="83"/>
      <c r="F26" s="85"/>
      <c r="G26" s="252">
        <v>576000</v>
      </c>
      <c r="H26" s="250"/>
      <c r="I26" s="250"/>
      <c r="J26" s="250"/>
      <c r="K26" s="251"/>
    </row>
    <row r="27" spans="1:12" ht="51" x14ac:dyDescent="0.25">
      <c r="A27" s="78" t="s">
        <v>211</v>
      </c>
      <c r="B27" s="145">
        <v>1505</v>
      </c>
      <c r="C27" s="46" t="s">
        <v>241</v>
      </c>
      <c r="D27" s="145">
        <v>180</v>
      </c>
      <c r="E27" s="83"/>
      <c r="F27" s="85"/>
      <c r="G27" s="252">
        <v>1842332</v>
      </c>
      <c r="H27" s="250"/>
      <c r="I27" s="250"/>
      <c r="J27" s="250"/>
      <c r="K27" s="251"/>
    </row>
    <row r="28" spans="1:12" ht="123.75" hidden="1" customHeight="1" x14ac:dyDescent="0.25">
      <c r="A28" s="150" t="s">
        <v>277</v>
      </c>
      <c r="B28" s="145">
        <v>1506</v>
      </c>
      <c r="C28" s="102" t="s">
        <v>271</v>
      </c>
      <c r="D28" s="145">
        <v>180</v>
      </c>
      <c r="E28" s="146"/>
      <c r="F28" s="85"/>
      <c r="G28" s="252">
        <v>22400</v>
      </c>
      <c r="H28" s="250"/>
      <c r="I28" s="250"/>
      <c r="J28" s="250"/>
      <c r="K28" s="251"/>
    </row>
    <row r="29" spans="1:12" ht="63.75" x14ac:dyDescent="0.25">
      <c r="A29" s="23" t="s">
        <v>569</v>
      </c>
      <c r="B29" s="245">
        <v>1503</v>
      </c>
      <c r="C29" s="46" t="s">
        <v>570</v>
      </c>
      <c r="D29" s="245">
        <v>180</v>
      </c>
      <c r="E29" s="146"/>
      <c r="F29" s="85"/>
      <c r="G29" s="291">
        <v>2935297</v>
      </c>
      <c r="H29" s="250"/>
      <c r="I29" s="250"/>
      <c r="J29" s="250"/>
      <c r="K29" s="251"/>
    </row>
    <row r="30" spans="1:12" ht="83.25" customHeight="1" thickBot="1" x14ac:dyDescent="0.3">
      <c r="A30" s="78" t="s">
        <v>276</v>
      </c>
      <c r="B30" s="145">
        <v>1507</v>
      </c>
      <c r="C30" s="102" t="s">
        <v>272</v>
      </c>
      <c r="D30" s="145">
        <v>180</v>
      </c>
      <c r="E30" s="146"/>
      <c r="F30" s="85"/>
      <c r="G30" s="252">
        <v>265400</v>
      </c>
      <c r="H30" s="250"/>
      <c r="I30" s="250"/>
      <c r="J30" s="250"/>
      <c r="K30" s="251"/>
    </row>
    <row r="31" spans="1:12" x14ac:dyDescent="0.25">
      <c r="A31" s="78" t="s">
        <v>94</v>
      </c>
      <c r="B31" s="145">
        <v>160</v>
      </c>
      <c r="C31" s="130" t="s">
        <v>183</v>
      </c>
      <c r="D31" s="145">
        <v>180</v>
      </c>
      <c r="E31" s="126"/>
      <c r="F31" s="85" t="s">
        <v>7</v>
      </c>
      <c r="G31" s="250" t="s">
        <v>7</v>
      </c>
      <c r="H31" s="250" t="s">
        <v>7</v>
      </c>
      <c r="I31" s="250" t="s">
        <v>7</v>
      </c>
      <c r="J31" s="250"/>
      <c r="K31" s="251"/>
    </row>
    <row r="32" spans="1:12" ht="13.5" thickBot="1" x14ac:dyDescent="0.3">
      <c r="A32" s="81" t="s">
        <v>100</v>
      </c>
      <c r="B32" s="74">
        <v>180</v>
      </c>
      <c r="C32" s="74" t="s">
        <v>7</v>
      </c>
      <c r="D32" s="74">
        <v>400</v>
      </c>
      <c r="E32" s="131"/>
      <c r="F32" s="132" t="s">
        <v>7</v>
      </c>
      <c r="G32" s="267" t="s">
        <v>7</v>
      </c>
      <c r="H32" s="267" t="s">
        <v>7</v>
      </c>
      <c r="I32" s="267" t="s">
        <v>7</v>
      </c>
      <c r="J32" s="267"/>
      <c r="K32" s="268" t="s">
        <v>7</v>
      </c>
    </row>
    <row r="33" spans="1:11" ht="18.75" customHeight="1" x14ac:dyDescent="0.25">
      <c r="A33" s="72" t="s">
        <v>88</v>
      </c>
      <c r="B33" s="73">
        <v>200</v>
      </c>
      <c r="C33" s="73" t="s">
        <v>7</v>
      </c>
      <c r="D33" s="73"/>
      <c r="E33" s="88">
        <f>E35+E53+E68+E102</f>
        <v>56971709.003500007</v>
      </c>
      <c r="F33" s="88">
        <f>F35+F53+F68+F102</f>
        <v>45701900.0035</v>
      </c>
      <c r="G33" s="247">
        <f>G35+G53+G68+G102</f>
        <v>9869809</v>
      </c>
      <c r="H33" s="247"/>
      <c r="I33" s="247"/>
      <c r="J33" s="247">
        <f>J35+J68+J102+J53</f>
        <v>1400000.0000000002</v>
      </c>
      <c r="K33" s="247"/>
    </row>
    <row r="34" spans="1:11" ht="14.25" customHeight="1" thickBot="1" x14ac:dyDescent="0.3">
      <c r="A34" s="133" t="s">
        <v>101</v>
      </c>
      <c r="B34" s="74"/>
      <c r="C34" s="74"/>
      <c r="D34" s="74"/>
      <c r="E34" s="131"/>
      <c r="F34" s="131"/>
      <c r="G34" s="267"/>
      <c r="H34" s="267"/>
      <c r="I34" s="267"/>
      <c r="J34" s="269"/>
      <c r="K34" s="268"/>
    </row>
    <row r="35" spans="1:11" s="98" customFormat="1" x14ac:dyDescent="0.25">
      <c r="A35" s="72" t="s">
        <v>102</v>
      </c>
      <c r="B35" s="73">
        <v>210</v>
      </c>
      <c r="C35" s="134" t="s">
        <v>229</v>
      </c>
      <c r="D35" s="73"/>
      <c r="E35" s="88">
        <f>SUM(F35+G35+J35)</f>
        <v>37991932.770000003</v>
      </c>
      <c r="F35" s="88">
        <f>F37+F41+F50</f>
        <v>34133383</v>
      </c>
      <c r="G35" s="247">
        <f>SUM(G42)</f>
        <v>3511297</v>
      </c>
      <c r="H35" s="248"/>
      <c r="I35" s="248"/>
      <c r="J35" s="247">
        <f>J37+J41+J50</f>
        <v>347252.77</v>
      </c>
      <c r="K35" s="249"/>
    </row>
    <row r="36" spans="1:11" ht="14.25" customHeight="1" x14ac:dyDescent="0.25">
      <c r="A36" s="75" t="s">
        <v>8</v>
      </c>
      <c r="B36" s="145"/>
      <c r="C36" s="40"/>
      <c r="D36" s="145"/>
      <c r="E36" s="84"/>
      <c r="F36" s="252"/>
      <c r="G36" s="252"/>
      <c r="H36" s="250"/>
      <c r="I36" s="250"/>
      <c r="J36" s="252"/>
      <c r="K36" s="251"/>
    </row>
    <row r="37" spans="1:11" ht="38.25" customHeight="1" x14ac:dyDescent="0.25">
      <c r="A37" s="121" t="s">
        <v>230</v>
      </c>
      <c r="B37" s="40">
        <v>211</v>
      </c>
      <c r="C37" s="134" t="s">
        <v>231</v>
      </c>
      <c r="D37" s="145"/>
      <c r="E37" s="83">
        <f>F37+J37</f>
        <v>26336290.410000004</v>
      </c>
      <c r="F37" s="270">
        <f>F38</f>
        <v>26089203.680000003</v>
      </c>
      <c r="G37" s="270"/>
      <c r="H37" s="271"/>
      <c r="I37" s="271"/>
      <c r="J37" s="270">
        <f>J39</f>
        <v>247086.73</v>
      </c>
      <c r="K37" s="251"/>
    </row>
    <row r="38" spans="1:11" ht="12.75" customHeight="1" x14ac:dyDescent="0.25">
      <c r="A38" s="76"/>
      <c r="B38" s="145"/>
      <c r="C38" s="46" t="s">
        <v>232</v>
      </c>
      <c r="D38" s="145">
        <v>211</v>
      </c>
      <c r="E38" s="87">
        <f>SUM(F38:K38)</f>
        <v>26089203.680000003</v>
      </c>
      <c r="F38" s="255">
        <f>'стр 15'!E5+'стр 15'!E6+'стр 15'!E7+'стр 15'!E8</f>
        <v>26089203.680000003</v>
      </c>
      <c r="G38" s="255"/>
      <c r="H38" s="253"/>
      <c r="I38" s="253"/>
      <c r="J38" s="255"/>
      <c r="K38" s="251"/>
    </row>
    <row r="39" spans="1:11" ht="12.75" customHeight="1" x14ac:dyDescent="0.25">
      <c r="A39" s="76"/>
      <c r="B39" s="145"/>
      <c r="C39" s="46" t="s">
        <v>233</v>
      </c>
      <c r="D39" s="145">
        <v>211</v>
      </c>
      <c r="E39" s="87">
        <f t="shared" ref="E39:E52" si="1">SUM(F39:K39)</f>
        <v>247086.73</v>
      </c>
      <c r="F39" s="255"/>
      <c r="G39" s="255"/>
      <c r="H39" s="253"/>
      <c r="I39" s="253"/>
      <c r="J39" s="84">
        <v>247086.73</v>
      </c>
      <c r="K39" s="251"/>
    </row>
    <row r="40" spans="1:11" ht="12.75" hidden="1" customHeight="1" x14ac:dyDescent="0.25">
      <c r="A40" s="75" t="s">
        <v>212</v>
      </c>
      <c r="B40" s="145"/>
      <c r="C40" s="46" t="s">
        <v>205</v>
      </c>
      <c r="D40" s="145">
        <v>212</v>
      </c>
      <c r="E40" s="87"/>
      <c r="F40" s="255"/>
      <c r="G40" s="255"/>
      <c r="H40" s="253"/>
      <c r="I40" s="253"/>
      <c r="J40" s="255"/>
      <c r="K40" s="251"/>
    </row>
    <row r="41" spans="1:11" ht="31.5" customHeight="1" x14ac:dyDescent="0.25">
      <c r="A41" s="135" t="s">
        <v>234</v>
      </c>
      <c r="B41" s="40">
        <v>212</v>
      </c>
      <c r="C41" s="134" t="s">
        <v>235</v>
      </c>
      <c r="D41" s="145"/>
      <c r="E41" s="124">
        <f>E42+E47</f>
        <v>3127887</v>
      </c>
      <c r="F41" s="272">
        <f>F42+F47</f>
        <v>165240</v>
      </c>
      <c r="G41" s="272">
        <f>G42+G47</f>
        <v>3511297</v>
      </c>
      <c r="H41" s="272"/>
      <c r="I41" s="272"/>
      <c r="J41" s="272">
        <f>J42+J47</f>
        <v>27350</v>
      </c>
      <c r="K41" s="251"/>
    </row>
    <row r="42" spans="1:11" ht="15.75" customHeight="1" x14ac:dyDescent="0.25">
      <c r="A42" s="136" t="s">
        <v>246</v>
      </c>
      <c r="B42" s="145"/>
      <c r="C42" s="46"/>
      <c r="D42" s="137">
        <v>212</v>
      </c>
      <c r="E42" s="124">
        <f>E43+E45+E46</f>
        <v>3013647</v>
      </c>
      <c r="F42" s="124">
        <f>F43+F45+F46</f>
        <v>51000</v>
      </c>
      <c r="G42" s="272">
        <f>G45+G44</f>
        <v>3511297</v>
      </c>
      <c r="H42" s="273"/>
      <c r="I42" s="273"/>
      <c r="J42" s="272">
        <f>J46</f>
        <v>27350</v>
      </c>
      <c r="K42" s="251"/>
    </row>
    <row r="43" spans="1:11" ht="12.75" customHeight="1" x14ac:dyDescent="0.25">
      <c r="A43" s="75" t="s">
        <v>444</v>
      </c>
      <c r="B43" s="145"/>
      <c r="C43" s="46" t="s">
        <v>242</v>
      </c>
      <c r="D43" s="145"/>
      <c r="E43" s="87">
        <f>SUM(F43:K43)</f>
        <v>51000</v>
      </c>
      <c r="F43" s="255">
        <f>'стр 15'!E69</f>
        <v>51000</v>
      </c>
      <c r="G43" s="255"/>
      <c r="H43" s="253"/>
      <c r="I43" s="253"/>
      <c r="J43" s="255"/>
      <c r="K43" s="251"/>
    </row>
    <row r="44" spans="1:11" ht="38.25" x14ac:dyDescent="0.25">
      <c r="A44" s="75" t="s">
        <v>197</v>
      </c>
      <c r="B44" s="245"/>
      <c r="C44" s="46"/>
      <c r="D44" s="245"/>
      <c r="E44" s="87">
        <f>SUM(F44:K44)</f>
        <v>576000</v>
      </c>
      <c r="F44" s="255"/>
      <c r="G44" s="255">
        <f>G26</f>
        <v>576000</v>
      </c>
      <c r="H44" s="253"/>
      <c r="I44" s="253"/>
      <c r="J44" s="255"/>
      <c r="K44" s="251"/>
    </row>
    <row r="45" spans="1:11" ht="12.75" customHeight="1" x14ac:dyDescent="0.25">
      <c r="A45" s="292" t="s">
        <v>571</v>
      </c>
      <c r="B45" s="145"/>
      <c r="C45" s="46" t="s">
        <v>243</v>
      </c>
      <c r="D45" s="145"/>
      <c r="E45" s="87">
        <f t="shared" si="1"/>
        <v>2935297</v>
      </c>
      <c r="F45" s="255"/>
      <c r="G45" s="87">
        <f>G29</f>
        <v>2935297</v>
      </c>
      <c r="H45" s="253"/>
      <c r="I45" s="253"/>
      <c r="J45" s="255"/>
      <c r="K45" s="251"/>
    </row>
    <row r="46" spans="1:11" ht="12.75" customHeight="1" x14ac:dyDescent="0.25">
      <c r="A46" s="75"/>
      <c r="B46" s="145"/>
      <c r="C46" s="46" t="s">
        <v>244</v>
      </c>
      <c r="D46" s="145"/>
      <c r="E46" s="87">
        <f>J46</f>
        <v>27350</v>
      </c>
      <c r="F46" s="255"/>
      <c r="G46" s="87"/>
      <c r="H46" s="253"/>
      <c r="I46" s="253"/>
      <c r="J46" s="255">
        <f>27350</f>
        <v>27350</v>
      </c>
      <c r="K46" s="251"/>
    </row>
    <row r="47" spans="1:11" ht="12.75" customHeight="1" x14ac:dyDescent="0.25">
      <c r="A47" s="23" t="s">
        <v>586</v>
      </c>
      <c r="B47" s="145"/>
      <c r="C47" s="145"/>
      <c r="D47" s="40">
        <v>212</v>
      </c>
      <c r="E47" s="83">
        <f>E48+E49</f>
        <v>114240</v>
      </c>
      <c r="F47" s="270">
        <f>F48</f>
        <v>114240</v>
      </c>
      <c r="G47" s="40"/>
      <c r="H47" s="274"/>
      <c r="I47" s="274"/>
      <c r="J47" s="270"/>
      <c r="K47" s="261"/>
    </row>
    <row r="48" spans="1:11" ht="12.75" customHeight="1" x14ac:dyDescent="0.25">
      <c r="A48" s="78"/>
      <c r="B48" s="145"/>
      <c r="C48" s="46" t="s">
        <v>242</v>
      </c>
      <c r="D48" s="145"/>
      <c r="E48" s="87">
        <f>F48</f>
        <v>114240</v>
      </c>
      <c r="F48" s="255">
        <f>'стр 15'!E21</f>
        <v>114240</v>
      </c>
      <c r="G48" s="87"/>
      <c r="H48" s="253"/>
      <c r="I48" s="253"/>
      <c r="J48" s="255"/>
      <c r="K48" s="251"/>
    </row>
    <row r="49" spans="1:11" ht="12.75" customHeight="1" x14ac:dyDescent="0.25">
      <c r="A49" s="78"/>
      <c r="B49" s="145"/>
      <c r="C49" s="46" t="s">
        <v>244</v>
      </c>
      <c r="D49" s="145"/>
      <c r="E49" s="87">
        <f>J49</f>
        <v>0</v>
      </c>
      <c r="F49" s="255"/>
      <c r="G49" s="87"/>
      <c r="H49" s="253"/>
      <c r="I49" s="253"/>
      <c r="J49" s="255"/>
      <c r="K49" s="251"/>
    </row>
    <row r="50" spans="1:11" ht="40.5" customHeight="1" x14ac:dyDescent="0.25">
      <c r="A50" s="135" t="s">
        <v>245</v>
      </c>
      <c r="B50" s="40">
        <v>213</v>
      </c>
      <c r="C50" s="45" t="s">
        <v>247</v>
      </c>
      <c r="D50" s="145"/>
      <c r="E50" s="124">
        <f>E51+E52</f>
        <v>7951755.3599999975</v>
      </c>
      <c r="F50" s="272">
        <f>F51</f>
        <v>7878939.3199999975</v>
      </c>
      <c r="G50" s="124"/>
      <c r="H50" s="273"/>
      <c r="I50" s="273"/>
      <c r="J50" s="272">
        <f>J52</f>
        <v>72816.040000000008</v>
      </c>
      <c r="K50" s="251"/>
    </row>
    <row r="51" spans="1:11" ht="12.75" customHeight="1" x14ac:dyDescent="0.25">
      <c r="A51" s="76"/>
      <c r="B51" s="145"/>
      <c r="C51" s="102" t="s">
        <v>248</v>
      </c>
      <c r="D51" s="145">
        <v>213</v>
      </c>
      <c r="E51" s="87">
        <f t="shared" si="1"/>
        <v>7878939.3199999975</v>
      </c>
      <c r="F51" s="255">
        <f>'стр 15'!E9</f>
        <v>7878939.3199999975</v>
      </c>
      <c r="G51" s="87"/>
      <c r="H51" s="253"/>
      <c r="I51" s="253"/>
      <c r="J51" s="255"/>
      <c r="K51" s="251"/>
    </row>
    <row r="52" spans="1:11" ht="12.75" customHeight="1" thickBot="1" x14ac:dyDescent="0.3">
      <c r="A52" s="77"/>
      <c r="B52" s="145"/>
      <c r="C52" s="46" t="s">
        <v>249</v>
      </c>
      <c r="D52" s="74">
        <v>213</v>
      </c>
      <c r="E52" s="87">
        <f t="shared" si="1"/>
        <v>72816.040000000008</v>
      </c>
      <c r="F52" s="104"/>
      <c r="G52" s="104"/>
      <c r="H52" s="275"/>
      <c r="I52" s="275"/>
      <c r="J52" s="131">
        <v>72816.040000000008</v>
      </c>
      <c r="K52" s="268"/>
    </row>
    <row r="53" spans="1:11" s="98" customFormat="1" ht="24.75" customHeight="1" x14ac:dyDescent="0.25">
      <c r="A53" s="72" t="s">
        <v>103</v>
      </c>
      <c r="B53" s="73">
        <v>220</v>
      </c>
      <c r="C53" s="40" t="s">
        <v>253</v>
      </c>
      <c r="D53" s="73"/>
      <c r="E53" s="88">
        <f>E55+E59+E63</f>
        <v>4918912</v>
      </c>
      <c r="F53" s="88"/>
      <c r="G53" s="88">
        <f>G55+G59+G63</f>
        <v>4918912</v>
      </c>
      <c r="H53" s="248"/>
      <c r="I53" s="248"/>
      <c r="J53" s="247">
        <f>J55+J59</f>
        <v>0</v>
      </c>
      <c r="K53" s="249"/>
    </row>
    <row r="54" spans="1:11" x14ac:dyDescent="0.25">
      <c r="A54" s="75" t="s">
        <v>8</v>
      </c>
      <c r="B54" s="145"/>
      <c r="C54" s="145"/>
      <c r="D54" s="145"/>
      <c r="E54" s="84"/>
      <c r="F54" s="84"/>
      <c r="G54" s="84"/>
      <c r="H54" s="250"/>
      <c r="I54" s="250"/>
      <c r="J54" s="252"/>
      <c r="K54" s="251"/>
    </row>
    <row r="55" spans="1:11" x14ac:dyDescent="0.25">
      <c r="A55" s="121" t="s">
        <v>250</v>
      </c>
      <c r="B55" s="145"/>
      <c r="C55" s="40" t="s">
        <v>273</v>
      </c>
      <c r="D55" s="79"/>
      <c r="E55" s="148">
        <f>E56+E58+E57</f>
        <v>1996100</v>
      </c>
      <c r="F55" s="148"/>
      <c r="G55" s="148">
        <f>G56+G57</f>
        <v>1996100</v>
      </c>
      <c r="H55" s="276"/>
      <c r="I55" s="276"/>
      <c r="J55" s="276">
        <f>J56+J58</f>
        <v>0</v>
      </c>
      <c r="K55" s="251"/>
    </row>
    <row r="56" spans="1:11" x14ac:dyDescent="0.25">
      <c r="A56" s="136" t="s">
        <v>250</v>
      </c>
      <c r="B56" s="145"/>
      <c r="C56" s="147" t="s">
        <v>251</v>
      </c>
      <c r="D56" s="79">
        <v>290</v>
      </c>
      <c r="E56" s="124">
        <f>G56</f>
        <v>1996100</v>
      </c>
      <c r="F56" s="138"/>
      <c r="G56" s="105">
        <f>G22</f>
        <v>1996100</v>
      </c>
      <c r="H56" s="250"/>
      <c r="I56" s="250"/>
      <c r="J56" s="252"/>
      <c r="K56" s="251"/>
    </row>
    <row r="57" spans="1:11" x14ac:dyDescent="0.25">
      <c r="A57" s="136" t="s">
        <v>250</v>
      </c>
      <c r="B57" s="145"/>
      <c r="C57" s="102" t="s">
        <v>275</v>
      </c>
      <c r="D57" s="79">
        <v>290</v>
      </c>
      <c r="E57" s="124">
        <f>G57</f>
        <v>0</v>
      </c>
      <c r="F57" s="138"/>
      <c r="G57" s="105"/>
      <c r="H57" s="250"/>
      <c r="I57" s="250"/>
      <c r="J57" s="252"/>
      <c r="K57" s="251"/>
    </row>
    <row r="58" spans="1:11" x14ac:dyDescent="0.25">
      <c r="A58" s="136" t="s">
        <v>250</v>
      </c>
      <c r="B58" s="145"/>
      <c r="C58" s="46" t="s">
        <v>274</v>
      </c>
      <c r="D58" s="79">
        <v>290</v>
      </c>
      <c r="E58" s="124">
        <f>J58</f>
        <v>0</v>
      </c>
      <c r="F58" s="138"/>
      <c r="G58" s="138"/>
      <c r="H58" s="250"/>
      <c r="I58" s="250"/>
      <c r="J58" s="252"/>
      <c r="K58" s="251"/>
    </row>
    <row r="59" spans="1:11" ht="25.5" x14ac:dyDescent="0.25">
      <c r="A59" s="121" t="s">
        <v>252</v>
      </c>
      <c r="B59" s="145"/>
      <c r="C59" s="40" t="s">
        <v>254</v>
      </c>
      <c r="D59" s="79"/>
      <c r="E59" s="124">
        <f>G59+J59</f>
        <v>840000</v>
      </c>
      <c r="F59" s="138"/>
      <c r="G59" s="148">
        <f>G60+G61</f>
        <v>840000</v>
      </c>
      <c r="H59" s="250"/>
      <c r="I59" s="250"/>
      <c r="J59" s="270">
        <f>J62</f>
        <v>0</v>
      </c>
      <c r="K59" s="251"/>
    </row>
    <row r="60" spans="1:11" x14ac:dyDescent="0.25">
      <c r="A60" s="78" t="s">
        <v>213</v>
      </c>
      <c r="B60" s="145"/>
      <c r="C60" s="80" t="s">
        <v>255</v>
      </c>
      <c r="D60" s="79">
        <v>262</v>
      </c>
      <c r="E60" s="84">
        <f t="shared" ref="E60" si="2">SUM(F60:K60)</f>
        <v>600000</v>
      </c>
      <c r="F60" s="90"/>
      <c r="G60" s="90">
        <v>600000</v>
      </c>
      <c r="H60" s="250"/>
      <c r="I60" s="250"/>
      <c r="J60" s="252"/>
      <c r="K60" s="251"/>
    </row>
    <row r="61" spans="1:11" x14ac:dyDescent="0.25">
      <c r="A61" s="78" t="s">
        <v>213</v>
      </c>
      <c r="B61" s="79"/>
      <c r="C61" s="80" t="s">
        <v>256</v>
      </c>
      <c r="D61" s="79">
        <v>262</v>
      </c>
      <c r="E61" s="90">
        <f t="shared" ref="E61" si="3">SUM(F61:K61)</f>
        <v>240000</v>
      </c>
      <c r="F61" s="90"/>
      <c r="G61" s="90">
        <v>240000</v>
      </c>
      <c r="H61" s="262"/>
      <c r="I61" s="262"/>
      <c r="J61" s="278"/>
      <c r="K61" s="279"/>
    </row>
    <row r="62" spans="1:11" ht="17.25" customHeight="1" x14ac:dyDescent="0.25">
      <c r="A62" s="78" t="s">
        <v>213</v>
      </c>
      <c r="B62" s="79"/>
      <c r="C62" s="46" t="s">
        <v>269</v>
      </c>
      <c r="D62" s="79">
        <v>262</v>
      </c>
      <c r="E62" s="90">
        <f t="shared" ref="E62" si="4">SUM(F62:K62)</f>
        <v>0</v>
      </c>
      <c r="F62" s="90"/>
      <c r="G62" s="90"/>
      <c r="H62" s="262"/>
      <c r="I62" s="262"/>
      <c r="J62" s="278"/>
      <c r="K62" s="279"/>
    </row>
    <row r="63" spans="1:11" ht="38.25" x14ac:dyDescent="0.25">
      <c r="A63" s="139" t="s">
        <v>257</v>
      </c>
      <c r="B63" s="145"/>
      <c r="C63" s="40" t="s">
        <v>258</v>
      </c>
      <c r="D63" s="145"/>
      <c r="E63" s="83">
        <f>E64+E65</f>
        <v>2082812</v>
      </c>
      <c r="F63" s="83"/>
      <c r="G63" s="83">
        <f>G64+G65</f>
        <v>2082812</v>
      </c>
      <c r="H63" s="250"/>
      <c r="I63" s="250"/>
      <c r="J63" s="252"/>
      <c r="K63" s="261"/>
    </row>
    <row r="64" spans="1:11" ht="25.5" x14ac:dyDescent="0.25">
      <c r="A64" s="128" t="s">
        <v>278</v>
      </c>
      <c r="B64" s="110"/>
      <c r="C64" s="102" t="s">
        <v>279</v>
      </c>
      <c r="D64" s="145">
        <v>262</v>
      </c>
      <c r="E64" s="84">
        <f>G64</f>
        <v>237800</v>
      </c>
      <c r="F64" s="83"/>
      <c r="G64" s="84">
        <v>237800</v>
      </c>
      <c r="H64" s="250"/>
      <c r="I64" s="250"/>
      <c r="J64" s="252"/>
      <c r="K64" s="261"/>
    </row>
    <row r="65" spans="1:12" x14ac:dyDescent="0.25">
      <c r="A65" s="128" t="s">
        <v>192</v>
      </c>
      <c r="B65" s="110"/>
      <c r="C65" s="40"/>
      <c r="D65" s="145">
        <v>340</v>
      </c>
      <c r="E65" s="83">
        <f>E66+E67</f>
        <v>1845012</v>
      </c>
      <c r="F65" s="84"/>
      <c r="G65" s="83">
        <f>G66+G67</f>
        <v>1845012</v>
      </c>
      <c r="H65" s="250"/>
      <c r="I65" s="250"/>
      <c r="J65" s="252"/>
      <c r="K65" s="261"/>
    </row>
    <row r="66" spans="1:12" x14ac:dyDescent="0.2">
      <c r="A66" s="128"/>
      <c r="B66" s="110"/>
      <c r="C66" s="46" t="s">
        <v>259</v>
      </c>
      <c r="D66" s="145">
        <v>340</v>
      </c>
      <c r="E66" s="87">
        <f>G66</f>
        <v>942332</v>
      </c>
      <c r="F66" s="87"/>
      <c r="G66" s="293">
        <v>942332</v>
      </c>
      <c r="H66" s="253"/>
      <c r="I66" s="253"/>
      <c r="J66" s="255"/>
      <c r="K66" s="261"/>
    </row>
    <row r="67" spans="1:12" ht="13.5" thickBot="1" x14ac:dyDescent="0.3">
      <c r="A67" s="128"/>
      <c r="B67" s="110"/>
      <c r="C67" s="46" t="s">
        <v>260</v>
      </c>
      <c r="D67" s="145">
        <v>340</v>
      </c>
      <c r="E67" s="87">
        <f>G67</f>
        <v>902680</v>
      </c>
      <c r="F67" s="87"/>
      <c r="G67" s="87">
        <v>902680</v>
      </c>
      <c r="H67" s="253"/>
      <c r="I67" s="253"/>
      <c r="J67" s="255"/>
      <c r="K67" s="261"/>
    </row>
    <row r="68" spans="1:12" s="98" customFormat="1" x14ac:dyDescent="0.25">
      <c r="A68" s="72" t="s">
        <v>104</v>
      </c>
      <c r="B68" s="73">
        <v>260</v>
      </c>
      <c r="C68" s="40" t="s">
        <v>264</v>
      </c>
      <c r="D68" s="73"/>
      <c r="E68" s="88">
        <f>E70+E78+E84+E88+E93+E98+E74+E83</f>
        <v>12619271.773500001</v>
      </c>
      <c r="F68" s="88">
        <f>F70+F78+F84+F88+F93+F98+F74+F83</f>
        <v>10219371.343499999</v>
      </c>
      <c r="G68" s="88">
        <f>G70+G78+G84+G88+G93+G98+G74+G83</f>
        <v>1439600</v>
      </c>
      <c r="H68" s="247">
        <f>H70+H78+H84+H88+H93+H98+H74</f>
        <v>0</v>
      </c>
      <c r="I68" s="247">
        <f>I70+I78+I84+I88+I93+I98+I74</f>
        <v>0</v>
      </c>
      <c r="J68" s="88">
        <f>J70+J78+J84+J88+J93+J98+J74+J83</f>
        <v>960300.43</v>
      </c>
      <c r="K68" s="249"/>
    </row>
    <row r="69" spans="1:12" x14ac:dyDescent="0.25">
      <c r="A69" s="75" t="s">
        <v>8</v>
      </c>
      <c r="B69" s="145"/>
      <c r="C69" s="145"/>
      <c r="D69" s="145"/>
      <c r="E69" s="84"/>
      <c r="F69" s="84"/>
      <c r="G69" s="84"/>
      <c r="H69" s="250"/>
      <c r="I69" s="250"/>
      <c r="J69" s="252"/>
      <c r="K69" s="251"/>
    </row>
    <row r="70" spans="1:12" x14ac:dyDescent="0.25">
      <c r="A70" s="78" t="s">
        <v>184</v>
      </c>
      <c r="B70" s="145"/>
      <c r="D70" s="40">
        <v>221</v>
      </c>
      <c r="E70" s="125">
        <f>E71+E72</f>
        <v>245170.54000000004</v>
      </c>
      <c r="F70" s="272">
        <f>F71</f>
        <v>236250.84000000003</v>
      </c>
      <c r="G70" s="124"/>
      <c r="H70" s="273"/>
      <c r="I70" s="273"/>
      <c r="J70" s="272">
        <f>J72</f>
        <v>8919.7000000000007</v>
      </c>
      <c r="K70" s="251"/>
    </row>
    <row r="71" spans="1:12" x14ac:dyDescent="0.25">
      <c r="A71" s="78"/>
      <c r="B71" s="145"/>
      <c r="C71" s="46" t="s">
        <v>262</v>
      </c>
      <c r="D71" s="145"/>
      <c r="E71" s="87">
        <f>F71</f>
        <v>236250.84000000003</v>
      </c>
      <c r="F71" s="255">
        <f>'стр 15'!E11+'стр 15'!E12+'стр 15'!E13+'стр 15'!E14+'стр 15'!E16</f>
        <v>236250.84000000003</v>
      </c>
      <c r="G71" s="87"/>
      <c r="H71" s="253"/>
      <c r="I71" s="253"/>
      <c r="J71" s="280"/>
      <c r="K71" s="251"/>
    </row>
    <row r="72" spans="1:12" x14ac:dyDescent="0.25">
      <c r="A72" s="78"/>
      <c r="B72" s="145"/>
      <c r="C72" s="46" t="s">
        <v>263</v>
      </c>
      <c r="D72" s="145"/>
      <c r="E72" s="87">
        <f>J72</f>
        <v>8919.7000000000007</v>
      </c>
      <c r="F72" s="255"/>
      <c r="G72" s="87"/>
      <c r="H72" s="253"/>
      <c r="I72" s="253"/>
      <c r="J72" s="255">
        <v>8919.7000000000007</v>
      </c>
      <c r="K72" s="251"/>
      <c r="L72" s="155"/>
    </row>
    <row r="73" spans="1:12" hidden="1" x14ac:dyDescent="0.25">
      <c r="A73" s="78"/>
      <c r="B73" s="145"/>
      <c r="C73" s="46"/>
      <c r="D73" s="145"/>
      <c r="E73" s="87"/>
      <c r="F73" s="255"/>
      <c r="G73" s="87"/>
      <c r="H73" s="253"/>
      <c r="I73" s="253"/>
      <c r="J73" s="255"/>
      <c r="K73" s="251"/>
    </row>
    <row r="74" spans="1:12" x14ac:dyDescent="0.25">
      <c r="A74" s="23" t="s">
        <v>185</v>
      </c>
      <c r="B74" s="145"/>
      <c r="C74" s="46"/>
      <c r="D74" s="40">
        <v>222</v>
      </c>
      <c r="E74" s="124">
        <f>E76+E77+E75</f>
        <v>102310</v>
      </c>
      <c r="F74" s="124">
        <f>F76+F77+F75</f>
        <v>52710</v>
      </c>
      <c r="G74" s="124">
        <f>G76+G77+G75</f>
        <v>27600</v>
      </c>
      <c r="H74" s="253"/>
      <c r="I74" s="253"/>
      <c r="J74" s="124">
        <f>J76+J77+J75</f>
        <v>22000</v>
      </c>
      <c r="K74" s="251"/>
    </row>
    <row r="75" spans="1:12" ht="25.5" x14ac:dyDescent="0.25">
      <c r="A75" s="128" t="s">
        <v>278</v>
      </c>
      <c r="B75" s="152"/>
      <c r="C75" s="102" t="s">
        <v>293</v>
      </c>
      <c r="D75" s="152"/>
      <c r="E75" s="87">
        <f>G75+F75</f>
        <v>80310</v>
      </c>
      <c r="F75" s="255">
        <f>'стр 15'!E18+'стр 15'!E19+'стр 15'!E20</f>
        <v>52710</v>
      </c>
      <c r="G75" s="87">
        <v>27600</v>
      </c>
      <c r="H75" s="253"/>
      <c r="I75" s="253"/>
      <c r="J75" s="255"/>
      <c r="K75" s="251"/>
    </row>
    <row r="76" spans="1:12" x14ac:dyDescent="0.25">
      <c r="A76" s="149"/>
      <c r="B76" s="145"/>
      <c r="C76" s="46" t="s">
        <v>262</v>
      </c>
      <c r="D76" s="145"/>
      <c r="E76" s="87">
        <f>F76</f>
        <v>0</v>
      </c>
      <c r="F76" s="255">
        <v>0</v>
      </c>
      <c r="G76" s="255"/>
      <c r="H76" s="253"/>
      <c r="I76" s="253"/>
      <c r="J76" s="255"/>
      <c r="K76" s="251"/>
    </row>
    <row r="77" spans="1:12" x14ac:dyDescent="0.25">
      <c r="A77" s="78"/>
      <c r="B77" s="145"/>
      <c r="C77" s="46" t="s">
        <v>263</v>
      </c>
      <c r="D77" s="145"/>
      <c r="E77" s="87">
        <f>J77</f>
        <v>22000</v>
      </c>
      <c r="F77" s="255"/>
      <c r="G77" s="255"/>
      <c r="H77" s="253"/>
      <c r="I77" s="253"/>
      <c r="J77" s="84">
        <v>22000</v>
      </c>
      <c r="K77" s="251"/>
    </row>
    <row r="78" spans="1:12" x14ac:dyDescent="0.25">
      <c r="A78" s="78" t="s">
        <v>186</v>
      </c>
      <c r="B78" s="145"/>
      <c r="C78" s="145"/>
      <c r="D78" s="40">
        <v>223</v>
      </c>
      <c r="E78" s="124">
        <f>E79+E80</f>
        <v>6321703.426</v>
      </c>
      <c r="F78" s="272">
        <f>F79</f>
        <v>6221703.426</v>
      </c>
      <c r="G78" s="272"/>
      <c r="H78" s="273"/>
      <c r="I78" s="273"/>
      <c r="J78" s="272">
        <f>J80</f>
        <v>100000</v>
      </c>
      <c r="K78" s="251"/>
    </row>
    <row r="79" spans="1:12" x14ac:dyDescent="0.25">
      <c r="A79" s="78"/>
      <c r="B79" s="145"/>
      <c r="C79" s="46" t="s">
        <v>262</v>
      </c>
      <c r="D79" s="145"/>
      <c r="E79" s="87">
        <f t="shared" ref="E79:E101" si="5">SUM(F79:K79)</f>
        <v>6221703.426</v>
      </c>
      <c r="F79" s="255">
        <f>'стр 15'!E23+'стр 15'!E24+'стр 15'!E25+'стр 15'!E26</f>
        <v>6221703.426</v>
      </c>
      <c r="G79" s="255"/>
      <c r="H79" s="253"/>
      <c r="I79" s="253"/>
      <c r="J79" s="255"/>
      <c r="K79" s="251"/>
    </row>
    <row r="80" spans="1:12" x14ac:dyDescent="0.25">
      <c r="A80" s="78"/>
      <c r="B80" s="145"/>
      <c r="C80" s="46" t="s">
        <v>263</v>
      </c>
      <c r="D80" s="145"/>
      <c r="E80" s="87">
        <f t="shared" si="5"/>
        <v>100000</v>
      </c>
      <c r="F80" s="255"/>
      <c r="G80" s="255"/>
      <c r="H80" s="253"/>
      <c r="I80" s="253"/>
      <c r="J80" s="255">
        <v>100000</v>
      </c>
      <c r="K80" s="251"/>
    </row>
    <row r="81" spans="1:11" hidden="1" x14ac:dyDescent="0.25">
      <c r="A81" s="78" t="s">
        <v>187</v>
      </c>
      <c r="B81" s="145"/>
      <c r="C81" s="46" t="s">
        <v>205</v>
      </c>
      <c r="D81" s="145">
        <v>224</v>
      </c>
      <c r="E81" s="87">
        <f t="shared" si="5"/>
        <v>0</v>
      </c>
      <c r="F81" s="255"/>
      <c r="G81" s="255"/>
      <c r="H81" s="253"/>
      <c r="I81" s="253"/>
      <c r="J81" s="255"/>
      <c r="K81" s="251"/>
    </row>
    <row r="82" spans="1:11" hidden="1" x14ac:dyDescent="0.25">
      <c r="A82" s="78" t="s">
        <v>187</v>
      </c>
      <c r="B82" s="145"/>
      <c r="C82" s="145" t="s">
        <v>183</v>
      </c>
      <c r="D82" s="145">
        <v>224</v>
      </c>
      <c r="E82" s="87">
        <f t="shared" si="5"/>
        <v>0</v>
      </c>
      <c r="F82" s="255"/>
      <c r="G82" s="255"/>
      <c r="H82" s="253"/>
      <c r="I82" s="253"/>
      <c r="J82" s="255"/>
      <c r="K82" s="251"/>
    </row>
    <row r="83" spans="1:11" x14ac:dyDescent="0.25">
      <c r="A83" s="78" t="s">
        <v>584</v>
      </c>
      <c r="B83" s="245"/>
      <c r="C83" s="46" t="s">
        <v>262</v>
      </c>
      <c r="D83" s="40">
        <v>224</v>
      </c>
      <c r="E83" s="87">
        <f t="shared" si="5"/>
        <v>69298.929999999993</v>
      </c>
      <c r="F83" s="272">
        <f>'стр 15'!E65</f>
        <v>69298.929999999993</v>
      </c>
      <c r="G83" s="255"/>
      <c r="H83" s="253"/>
      <c r="I83" s="253"/>
      <c r="J83" s="255"/>
      <c r="K83" s="251"/>
    </row>
    <row r="84" spans="1:11" x14ac:dyDescent="0.25">
      <c r="A84" s="78" t="s">
        <v>188</v>
      </c>
      <c r="B84" s="145"/>
      <c r="C84" s="145"/>
      <c r="D84" s="40">
        <v>225</v>
      </c>
      <c r="E84" s="124">
        <f>F84+G84+J84</f>
        <v>1461433.2675000001</v>
      </c>
      <c r="F84" s="272">
        <f>F85</f>
        <v>845353.26750000007</v>
      </c>
      <c r="G84" s="272">
        <f>G86</f>
        <v>612000</v>
      </c>
      <c r="H84" s="273"/>
      <c r="I84" s="273"/>
      <c r="J84" s="272">
        <f>J87</f>
        <v>4080</v>
      </c>
      <c r="K84" s="281"/>
    </row>
    <row r="85" spans="1:11" x14ac:dyDescent="0.25">
      <c r="A85" s="78"/>
      <c r="B85" s="145"/>
      <c r="C85" s="46" t="s">
        <v>262</v>
      </c>
      <c r="D85" s="145"/>
      <c r="E85" s="87">
        <f t="shared" si="5"/>
        <v>845353.26750000007</v>
      </c>
      <c r="F85" s="255">
        <f>'стр 15'!E29+'стр 15'!E30+'стр 15'!E32+'стр 15'!E33+'стр 15'!E34+'стр 15'!E37+'стр 15'!E40+'стр 15'!E43+'стр 15'!E44+'стр 15'!E48+'стр 15'!E49+'стр 15'!E28+'стр 15'!E46</f>
        <v>845353.26750000007</v>
      </c>
      <c r="G85" s="255"/>
      <c r="H85" s="253"/>
      <c r="I85" s="253"/>
      <c r="J85" s="255"/>
      <c r="K85" s="251"/>
    </row>
    <row r="86" spans="1:11" x14ac:dyDescent="0.25">
      <c r="A86" s="78"/>
      <c r="B86" s="145"/>
      <c r="C86" s="46" t="s">
        <v>265</v>
      </c>
      <c r="D86" s="145"/>
      <c r="E86" s="87">
        <f t="shared" si="5"/>
        <v>612000</v>
      </c>
      <c r="F86" s="255"/>
      <c r="G86" s="87">
        <v>612000</v>
      </c>
      <c r="H86" s="253"/>
      <c r="I86" s="253"/>
      <c r="J86" s="255"/>
      <c r="K86" s="251"/>
    </row>
    <row r="87" spans="1:11" ht="45.75" customHeight="1" x14ac:dyDescent="0.25">
      <c r="A87" s="78"/>
      <c r="B87" s="145"/>
      <c r="C87" s="46" t="s">
        <v>263</v>
      </c>
      <c r="D87" s="145"/>
      <c r="E87" s="87">
        <f t="shared" si="5"/>
        <v>4080</v>
      </c>
      <c r="F87" s="255"/>
      <c r="G87" s="255"/>
      <c r="H87" s="253"/>
      <c r="I87" s="253"/>
      <c r="J87" s="84">
        <v>4080</v>
      </c>
      <c r="K87" s="251"/>
    </row>
    <row r="88" spans="1:11" x14ac:dyDescent="0.25">
      <c r="A88" s="78" t="s">
        <v>189</v>
      </c>
      <c r="B88" s="145"/>
      <c r="C88" s="46"/>
      <c r="D88" s="40">
        <v>226</v>
      </c>
      <c r="E88" s="124">
        <f>E92+E89+E91</f>
        <v>2148847.87</v>
      </c>
      <c r="F88" s="272">
        <f>F89</f>
        <v>1144770</v>
      </c>
      <c r="G88" s="83">
        <f>G89+G91+G90</f>
        <v>800000</v>
      </c>
      <c r="H88" s="253"/>
      <c r="I88" s="253"/>
      <c r="J88" s="272">
        <f>J92</f>
        <v>204077.87</v>
      </c>
      <c r="K88" s="251"/>
    </row>
    <row r="89" spans="1:11" x14ac:dyDescent="0.25">
      <c r="A89" s="78"/>
      <c r="B89" s="145"/>
      <c r="C89" s="46" t="s">
        <v>262</v>
      </c>
      <c r="D89" s="145"/>
      <c r="E89" s="87">
        <f t="shared" si="5"/>
        <v>1444770</v>
      </c>
      <c r="F89" s="255">
        <f>'стр 15'!E36+'стр 15'!E45+'стр 15'!E51+'стр 15'!E54+'стр 15'!E55+'стр 15'!E57+'стр 15'!E58+'стр 15'!E61+'стр 15'!E62+'стр 15'!E63+'стр 15'!E64+'стр 15'!E70+'стр 15'!E82+'стр 15'!E83+'стр 15'!E84+'стр 15'!E86+'стр 15'!E56+'стр 15'!E67+'стр 15'!E68</f>
        <v>1144770</v>
      </c>
      <c r="G89" s="255">
        <v>300000</v>
      </c>
      <c r="H89" s="253"/>
      <c r="I89" s="253"/>
      <c r="J89" s="255"/>
      <c r="K89" s="251"/>
    </row>
    <row r="90" spans="1:11" hidden="1" x14ac:dyDescent="0.25">
      <c r="A90" s="78"/>
      <c r="B90" s="145"/>
      <c r="C90" s="46" t="s">
        <v>209</v>
      </c>
      <c r="D90" s="145"/>
      <c r="E90" s="87">
        <f t="shared" si="5"/>
        <v>0</v>
      </c>
      <c r="F90" s="255"/>
      <c r="G90" s="255"/>
      <c r="H90" s="253"/>
      <c r="I90" s="253"/>
      <c r="J90" s="255"/>
      <c r="K90" s="251"/>
    </row>
    <row r="91" spans="1:11" x14ac:dyDescent="0.25">
      <c r="A91" s="78"/>
      <c r="B91" s="245"/>
      <c r="C91" s="80" t="s">
        <v>256</v>
      </c>
      <c r="D91" s="245"/>
      <c r="E91" s="87">
        <f t="shared" si="5"/>
        <v>500000</v>
      </c>
      <c r="F91" s="255"/>
      <c r="G91" s="87">
        <v>500000</v>
      </c>
      <c r="H91" s="253"/>
      <c r="I91" s="253"/>
      <c r="J91" s="255"/>
      <c r="K91" s="251"/>
    </row>
    <row r="92" spans="1:11" x14ac:dyDescent="0.25">
      <c r="A92" s="78"/>
      <c r="B92" s="145"/>
      <c r="C92" s="46" t="s">
        <v>263</v>
      </c>
      <c r="D92" s="145"/>
      <c r="E92" s="87">
        <f t="shared" si="5"/>
        <v>204077.87</v>
      </c>
      <c r="F92" s="255"/>
      <c r="G92" s="255"/>
      <c r="H92" s="253"/>
      <c r="I92" s="253"/>
      <c r="J92" s="84">
        <v>204077.87</v>
      </c>
      <c r="K92" s="251"/>
    </row>
    <row r="93" spans="1:11" x14ac:dyDescent="0.25">
      <c r="A93" s="78" t="s">
        <v>190</v>
      </c>
      <c r="B93" s="145"/>
      <c r="C93" s="46"/>
      <c r="D93" s="40">
        <v>310</v>
      </c>
      <c r="E93" s="124">
        <f>E94+E96</f>
        <v>877726.5</v>
      </c>
      <c r="F93" s="272">
        <f>F94</f>
        <v>532695.5</v>
      </c>
      <c r="G93" s="272"/>
      <c r="H93" s="273"/>
      <c r="I93" s="273"/>
      <c r="J93" s="272">
        <f>J96</f>
        <v>345031</v>
      </c>
      <c r="K93" s="251"/>
    </row>
    <row r="94" spans="1:11" x14ac:dyDescent="0.25">
      <c r="A94" s="78"/>
      <c r="B94" s="145"/>
      <c r="C94" s="46" t="s">
        <v>262</v>
      </c>
      <c r="D94" s="145"/>
      <c r="E94" s="87">
        <f t="shared" si="5"/>
        <v>532695.5</v>
      </c>
      <c r="F94" s="255">
        <f>'стр 15'!E85+'стр 15'!E87+'стр 15'!E89</f>
        <v>532695.5</v>
      </c>
      <c r="G94" s="255"/>
      <c r="H94" s="253"/>
      <c r="I94" s="253"/>
      <c r="J94" s="255"/>
      <c r="K94" s="251"/>
    </row>
    <row r="95" spans="1:11" hidden="1" x14ac:dyDescent="0.25">
      <c r="A95" s="78"/>
      <c r="B95" s="145"/>
      <c r="C95" s="46" t="s">
        <v>208</v>
      </c>
      <c r="D95" s="145"/>
      <c r="E95" s="87">
        <f t="shared" si="5"/>
        <v>0</v>
      </c>
      <c r="F95" s="255"/>
      <c r="G95" s="255"/>
      <c r="H95" s="253"/>
      <c r="I95" s="253"/>
      <c r="J95" s="255"/>
      <c r="K95" s="251"/>
    </row>
    <row r="96" spans="1:11" x14ac:dyDescent="0.25">
      <c r="A96" s="78"/>
      <c r="B96" s="145"/>
      <c r="C96" s="46" t="s">
        <v>263</v>
      </c>
      <c r="D96" s="145"/>
      <c r="E96" s="87">
        <f t="shared" si="5"/>
        <v>345031</v>
      </c>
      <c r="F96" s="255"/>
      <c r="G96" s="255"/>
      <c r="H96" s="253"/>
      <c r="I96" s="253"/>
      <c r="J96" s="84">
        <v>345031</v>
      </c>
      <c r="K96" s="251"/>
    </row>
    <row r="97" spans="1:11" hidden="1" x14ac:dyDescent="0.25">
      <c r="A97" s="78" t="s">
        <v>191</v>
      </c>
      <c r="B97" s="145"/>
      <c r="C97" s="145" t="s">
        <v>183</v>
      </c>
      <c r="D97" s="145">
        <v>320</v>
      </c>
      <c r="E97" s="87">
        <f t="shared" si="5"/>
        <v>0</v>
      </c>
      <c r="F97" s="255"/>
      <c r="G97" s="255"/>
      <c r="H97" s="253"/>
      <c r="I97" s="253"/>
      <c r="J97" s="255"/>
      <c r="K97" s="251"/>
    </row>
    <row r="98" spans="1:11" x14ac:dyDescent="0.25">
      <c r="A98" s="78" t="s">
        <v>192</v>
      </c>
      <c r="B98" s="145"/>
      <c r="C98" s="145"/>
      <c r="D98" s="40">
        <v>340</v>
      </c>
      <c r="E98" s="83">
        <f>E99+E101</f>
        <v>1392781.2399999998</v>
      </c>
      <c r="F98" s="270">
        <f>F99</f>
        <v>1116589.3799999999</v>
      </c>
      <c r="G98" s="83">
        <f>G99+G101+G100</f>
        <v>0</v>
      </c>
      <c r="H98" s="282"/>
      <c r="I98" s="282"/>
      <c r="J98" s="270">
        <f>J101</f>
        <v>276191.86</v>
      </c>
      <c r="K98" s="261"/>
    </row>
    <row r="99" spans="1:11" x14ac:dyDescent="0.25">
      <c r="A99" s="78"/>
      <c r="B99" s="145"/>
      <c r="C99" s="46" t="s">
        <v>262</v>
      </c>
      <c r="D99" s="79"/>
      <c r="E99" s="87">
        <f>SUM(F99:K99)</f>
        <v>1116589.3799999999</v>
      </c>
      <c r="F99" s="277">
        <f>'стр 15'!E71+'стр 15'!E75+'стр 15'!E77+'стр 15'!E78+'стр 15'!E90+'стр 15'!E91+'стр 15'!E92+'стр 15'!E76+'стр 15'!E79</f>
        <v>1116589.3799999999</v>
      </c>
      <c r="G99" s="277"/>
      <c r="H99" s="283"/>
      <c r="I99" s="283"/>
      <c r="J99" s="277"/>
      <c r="K99" s="279"/>
    </row>
    <row r="100" spans="1:11" x14ac:dyDescent="0.25">
      <c r="A100" s="123"/>
      <c r="B100" s="79"/>
      <c r="C100" s="80" t="s">
        <v>256</v>
      </c>
      <c r="D100" s="79"/>
      <c r="E100" s="105"/>
      <c r="F100" s="277"/>
      <c r="G100" s="277"/>
      <c r="H100" s="283"/>
      <c r="I100" s="283"/>
      <c r="J100" s="277"/>
      <c r="K100" s="279"/>
    </row>
    <row r="101" spans="1:11" ht="13.5" thickBot="1" x14ac:dyDescent="0.3">
      <c r="A101" s="123"/>
      <c r="B101" s="79"/>
      <c r="C101" s="46" t="s">
        <v>263</v>
      </c>
      <c r="D101" s="79"/>
      <c r="E101" s="105">
        <f t="shared" si="5"/>
        <v>276191.86</v>
      </c>
      <c r="F101" s="277"/>
      <c r="G101" s="277"/>
      <c r="H101" s="283"/>
      <c r="I101" s="283"/>
      <c r="J101" s="131">
        <f>344681.5-68489.64</f>
        <v>276191.86</v>
      </c>
      <c r="K101" s="279"/>
    </row>
    <row r="102" spans="1:11" ht="25.5" x14ac:dyDescent="0.25">
      <c r="A102" s="39" t="s">
        <v>261</v>
      </c>
      <c r="B102" s="40">
        <v>270</v>
      </c>
      <c r="C102" s="40" t="s">
        <v>280</v>
      </c>
      <c r="D102" s="40">
        <v>290</v>
      </c>
      <c r="E102" s="83">
        <f>F102+G102+J102</f>
        <v>1441592.46</v>
      </c>
      <c r="F102" s="270">
        <f>F104+F105+F106</f>
        <v>1349145.66</v>
      </c>
      <c r="G102" s="270"/>
      <c r="H102" s="271"/>
      <c r="I102" s="271"/>
      <c r="J102" s="270">
        <f>J106+J107</f>
        <v>92446.8</v>
      </c>
      <c r="K102" s="274"/>
    </row>
    <row r="103" spans="1:11" ht="14.25" customHeight="1" x14ac:dyDescent="0.25">
      <c r="A103" s="22" t="s">
        <v>8</v>
      </c>
      <c r="B103" s="145"/>
      <c r="C103" s="145"/>
      <c r="D103" s="145"/>
      <c r="E103" s="84"/>
      <c r="F103" s="252"/>
      <c r="G103" s="252"/>
      <c r="H103" s="250"/>
      <c r="I103" s="250"/>
      <c r="J103" s="252"/>
      <c r="K103" s="261"/>
    </row>
    <row r="104" spans="1:11" x14ac:dyDescent="0.25">
      <c r="A104" s="23" t="s">
        <v>214</v>
      </c>
      <c r="B104" s="145"/>
      <c r="C104" s="46" t="s">
        <v>270</v>
      </c>
      <c r="D104" s="145"/>
      <c r="E104" s="87">
        <f t="shared" ref="E104" si="6">SUM(F104:K104)</f>
        <v>33703</v>
      </c>
      <c r="F104" s="255">
        <f>'стр 15'!E94</f>
        <v>33703</v>
      </c>
      <c r="G104" s="255"/>
      <c r="H104" s="253"/>
      <c r="I104" s="253"/>
      <c r="J104" s="255"/>
      <c r="K104" s="261"/>
    </row>
    <row r="105" spans="1:11" x14ac:dyDescent="0.25">
      <c r="A105" s="23" t="s">
        <v>378</v>
      </c>
      <c r="B105" s="152"/>
      <c r="C105" s="46" t="s">
        <v>270</v>
      </c>
      <c r="D105" s="152"/>
      <c r="E105" s="87">
        <f>F105</f>
        <v>1273000</v>
      </c>
      <c r="F105" s="255">
        <f>'стр 15'!E95</f>
        <v>1273000</v>
      </c>
      <c r="G105" s="255"/>
      <c r="H105" s="253"/>
      <c r="I105" s="253"/>
      <c r="J105" s="255"/>
      <c r="K105" s="261"/>
    </row>
    <row r="106" spans="1:11" ht="25.5" x14ac:dyDescent="0.25">
      <c r="A106" s="23" t="s">
        <v>216</v>
      </c>
      <c r="B106" s="145"/>
      <c r="C106" s="46" t="s">
        <v>585</v>
      </c>
      <c r="D106" s="145"/>
      <c r="E106" s="87">
        <f>J106+F106</f>
        <v>134889.46000000002</v>
      </c>
      <c r="F106" s="87">
        <f>'стр 15'!E66</f>
        <v>42442.66</v>
      </c>
      <c r="G106" s="255"/>
      <c r="H106" s="253"/>
      <c r="I106" s="253"/>
      <c r="J106" s="90">
        <v>92446.8</v>
      </c>
      <c r="K106" s="261"/>
    </row>
    <row r="107" spans="1:11" x14ac:dyDescent="0.25">
      <c r="A107" s="23" t="s">
        <v>215</v>
      </c>
      <c r="B107" s="145"/>
      <c r="C107" s="80" t="s">
        <v>256</v>
      </c>
      <c r="D107" s="145"/>
      <c r="E107" s="87">
        <f>J107</f>
        <v>0</v>
      </c>
      <c r="F107" s="124"/>
      <c r="G107" s="253"/>
      <c r="H107" s="273"/>
      <c r="I107" s="273"/>
      <c r="J107" s="255"/>
      <c r="K107" s="274"/>
    </row>
    <row r="108" spans="1:11" x14ac:dyDescent="0.25">
      <c r="A108" s="139" t="s">
        <v>9</v>
      </c>
      <c r="B108" s="122">
        <v>300</v>
      </c>
      <c r="C108" s="122" t="s">
        <v>7</v>
      </c>
      <c r="D108" s="122"/>
      <c r="E108" s="92">
        <f>E9</f>
        <v>56971709</v>
      </c>
      <c r="F108" s="92">
        <f>F9</f>
        <v>45701900</v>
      </c>
      <c r="G108" s="284">
        <f>G9</f>
        <v>9869809</v>
      </c>
      <c r="H108" s="284"/>
      <c r="I108" s="284"/>
      <c r="J108" s="284">
        <f>J9</f>
        <v>1400000</v>
      </c>
      <c r="K108" s="285"/>
    </row>
    <row r="109" spans="1:11" x14ac:dyDescent="0.25">
      <c r="A109" s="75" t="s">
        <v>8</v>
      </c>
      <c r="B109" s="145"/>
      <c r="C109" s="145"/>
      <c r="D109" s="145"/>
      <c r="E109" s="84"/>
      <c r="F109" s="84"/>
      <c r="G109" s="250"/>
      <c r="H109" s="250"/>
      <c r="I109" s="250"/>
      <c r="J109" s="252"/>
      <c r="K109" s="251"/>
    </row>
    <row r="110" spans="1:11" x14ac:dyDescent="0.25">
      <c r="A110" s="78" t="s">
        <v>105</v>
      </c>
      <c r="B110" s="145">
        <v>310</v>
      </c>
      <c r="C110" s="145"/>
      <c r="D110" s="145"/>
      <c r="E110" s="84">
        <f>E108</f>
        <v>56971709</v>
      </c>
      <c r="F110" s="84">
        <f t="shared" ref="F110:J110" si="7">F108</f>
        <v>45701900</v>
      </c>
      <c r="G110" s="252">
        <f t="shared" si="7"/>
        <v>9869809</v>
      </c>
      <c r="H110" s="252"/>
      <c r="I110" s="252"/>
      <c r="J110" s="252">
        <f t="shared" si="7"/>
        <v>1400000</v>
      </c>
      <c r="K110" s="251"/>
    </row>
    <row r="111" spans="1:11" ht="13.5" thickBot="1" x14ac:dyDescent="0.3">
      <c r="A111" s="81" t="s">
        <v>106</v>
      </c>
      <c r="B111" s="74">
        <v>320</v>
      </c>
      <c r="C111" s="74"/>
      <c r="D111" s="74"/>
      <c r="E111" s="131"/>
      <c r="F111" s="131"/>
      <c r="G111" s="267"/>
      <c r="H111" s="267"/>
      <c r="I111" s="267"/>
      <c r="J111" s="269"/>
      <c r="K111" s="268"/>
    </row>
    <row r="112" spans="1:11" x14ac:dyDescent="0.25">
      <c r="A112" s="72" t="s">
        <v>10</v>
      </c>
      <c r="B112" s="73">
        <v>400</v>
      </c>
      <c r="C112" s="73"/>
      <c r="D112" s="73"/>
      <c r="E112" s="140">
        <f>E108+E116</f>
        <v>56971709</v>
      </c>
      <c r="F112" s="140">
        <f>F108</f>
        <v>45701900</v>
      </c>
      <c r="G112" s="286">
        <f>G108</f>
        <v>9869809</v>
      </c>
      <c r="H112" s="286"/>
      <c r="I112" s="286"/>
      <c r="J112" s="286">
        <f>J108+J116</f>
        <v>1400000</v>
      </c>
      <c r="K112" s="249"/>
    </row>
    <row r="113" spans="1:11" x14ac:dyDescent="0.25">
      <c r="A113" s="75" t="s">
        <v>8</v>
      </c>
      <c r="B113" s="145"/>
      <c r="C113" s="145"/>
      <c r="D113" s="145"/>
      <c r="E113" s="84"/>
      <c r="F113" s="84"/>
      <c r="G113" s="250"/>
      <c r="H113" s="250"/>
      <c r="I113" s="250"/>
      <c r="J113" s="252"/>
      <c r="K113" s="251"/>
    </row>
    <row r="114" spans="1:11" x14ac:dyDescent="0.25">
      <c r="A114" s="78" t="s">
        <v>107</v>
      </c>
      <c r="B114" s="145">
        <v>410</v>
      </c>
      <c r="C114" s="145"/>
      <c r="D114" s="145"/>
      <c r="E114" s="99">
        <f>E112</f>
        <v>56971709</v>
      </c>
      <c r="F114" s="99">
        <f>F112</f>
        <v>45701900</v>
      </c>
      <c r="G114" s="287">
        <f>G112</f>
        <v>9869809</v>
      </c>
      <c r="H114" s="287"/>
      <c r="I114" s="287"/>
      <c r="J114" s="287">
        <f>J112</f>
        <v>1400000</v>
      </c>
      <c r="K114" s="251"/>
    </row>
    <row r="115" spans="1:11" ht="13.5" thickBot="1" x14ac:dyDescent="0.3">
      <c r="A115" s="81" t="s">
        <v>108</v>
      </c>
      <c r="B115" s="74">
        <v>420</v>
      </c>
      <c r="C115" s="74"/>
      <c r="D115" s="74"/>
      <c r="E115" s="131"/>
      <c r="F115" s="131"/>
      <c r="G115" s="267"/>
      <c r="H115" s="267"/>
      <c r="I115" s="267"/>
      <c r="J115" s="269"/>
      <c r="K115" s="268"/>
    </row>
    <row r="116" spans="1:11" ht="13.5" thickBot="1" x14ac:dyDescent="0.3">
      <c r="A116" s="141" t="s">
        <v>11</v>
      </c>
      <c r="B116" s="73">
        <v>500</v>
      </c>
      <c r="C116" s="73" t="s">
        <v>7</v>
      </c>
      <c r="D116" s="73"/>
      <c r="E116" s="88">
        <f>SUM(F116:K116)</f>
        <v>0</v>
      </c>
      <c r="F116" s="88"/>
      <c r="G116" s="248"/>
      <c r="H116" s="248"/>
      <c r="I116" s="248"/>
      <c r="J116" s="288"/>
      <c r="K116" s="249"/>
    </row>
    <row r="117" spans="1:11" ht="13.5" thickBot="1" x14ac:dyDescent="0.3">
      <c r="A117" s="142" t="s">
        <v>12</v>
      </c>
      <c r="B117" s="143">
        <v>600</v>
      </c>
      <c r="C117" s="143" t="s">
        <v>7</v>
      </c>
      <c r="D117" s="143"/>
      <c r="E117" s="93">
        <f>SUM(F117:K117)</f>
        <v>0</v>
      </c>
      <c r="F117" s="93"/>
      <c r="G117" s="289"/>
      <c r="H117" s="289"/>
      <c r="I117" s="289"/>
      <c r="J117" s="288"/>
      <c r="K117" s="290"/>
    </row>
    <row r="119" spans="1:11" x14ac:dyDescent="0.25">
      <c r="E119" s="153"/>
      <c r="F119" s="155"/>
      <c r="J119" s="155"/>
    </row>
  </sheetData>
  <autoFilter ref="A8:L33"/>
  <mergeCells count="14">
    <mergeCell ref="A1:K1"/>
    <mergeCell ref="A2:K2"/>
    <mergeCell ref="J6:K6"/>
    <mergeCell ref="A4:A7"/>
    <mergeCell ref="B4:B7"/>
    <mergeCell ref="C4:C7"/>
    <mergeCell ref="E5:E7"/>
    <mergeCell ref="F6:F7"/>
    <mergeCell ref="G6:G7"/>
    <mergeCell ref="H6:H7"/>
    <mergeCell ref="I6:I7"/>
    <mergeCell ref="E4:K4"/>
    <mergeCell ref="F5:K5"/>
    <mergeCell ref="D4:D7"/>
  </mergeCells>
  <pageMargins left="0.35433070866141736" right="0.35433070866141736" top="0.9055118110236221" bottom="0.43307086614173229" header="0" footer="0"/>
  <pageSetup paperSize="9" scale="73" fitToHeight="2" orientation="landscape" horizontalDpi="300" verticalDpi="300" r:id="rId1"/>
  <rowBreaks count="2" manualBreakCount="2">
    <brk id="16" max="10" man="1"/>
    <brk id="46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"/>
  <sheetViews>
    <sheetView zoomScaleSheetLayoutView="100" workbookViewId="0">
      <selection activeCell="F13" sqref="F13"/>
    </sheetView>
  </sheetViews>
  <sheetFormatPr defaultRowHeight="12.75" x14ac:dyDescent="0.25"/>
  <cols>
    <col min="1" max="1" width="36" style="17" customWidth="1"/>
    <col min="2" max="2" width="6.42578125" style="17" customWidth="1"/>
    <col min="3" max="3" width="8.28515625" style="17" customWidth="1"/>
    <col min="4" max="4" width="13" style="17" customWidth="1"/>
    <col min="5" max="6" width="12.5703125" style="17" customWidth="1"/>
    <col min="7" max="9" width="11.42578125" style="17" customWidth="1"/>
    <col min="10" max="10" width="14.85546875" style="17" customWidth="1"/>
    <col min="11" max="11" width="13.28515625" style="17" customWidth="1"/>
    <col min="12" max="12" width="13.42578125" style="17" customWidth="1"/>
    <col min="13" max="16384" width="9.140625" style="17"/>
  </cols>
  <sheetData>
    <row r="1" spans="1:12" ht="21" customHeight="1" x14ac:dyDescent="0.25">
      <c r="A1" s="394" t="s">
        <v>153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8.75" customHeight="1" x14ac:dyDescent="0.25">
      <c r="A2" s="394" t="s">
        <v>285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</row>
    <row r="3" spans="1:12" ht="7.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9.5" customHeight="1" x14ac:dyDescent="0.25">
      <c r="A4" s="405" t="s">
        <v>0</v>
      </c>
      <c r="B4" s="405" t="s">
        <v>1</v>
      </c>
      <c r="C4" s="405" t="s">
        <v>13</v>
      </c>
      <c r="D4" s="402" t="s">
        <v>14</v>
      </c>
      <c r="E4" s="403"/>
      <c r="F4" s="403"/>
      <c r="G4" s="403"/>
      <c r="H4" s="403"/>
      <c r="I4" s="403"/>
      <c r="J4" s="403"/>
      <c r="K4" s="403"/>
      <c r="L4" s="404"/>
    </row>
    <row r="5" spans="1:12" x14ac:dyDescent="0.25">
      <c r="A5" s="405"/>
      <c r="B5" s="405"/>
      <c r="C5" s="405"/>
      <c r="D5" s="395" t="s">
        <v>109</v>
      </c>
      <c r="E5" s="396"/>
      <c r="F5" s="397"/>
      <c r="G5" s="406" t="s">
        <v>4</v>
      </c>
      <c r="H5" s="407"/>
      <c r="I5" s="407"/>
      <c r="J5" s="407"/>
      <c r="K5" s="407"/>
      <c r="L5" s="408"/>
    </row>
    <row r="6" spans="1:12" ht="84.75" customHeight="1" x14ac:dyDescent="0.25">
      <c r="A6" s="405"/>
      <c r="B6" s="405"/>
      <c r="C6" s="405"/>
      <c r="D6" s="398"/>
      <c r="E6" s="399"/>
      <c r="F6" s="400"/>
      <c r="G6" s="402" t="s">
        <v>15</v>
      </c>
      <c r="H6" s="403"/>
      <c r="I6" s="404"/>
      <c r="J6" s="402" t="s">
        <v>16</v>
      </c>
      <c r="K6" s="403"/>
      <c r="L6" s="404"/>
    </row>
    <row r="7" spans="1:12" ht="51" x14ac:dyDescent="0.25">
      <c r="A7" s="405"/>
      <c r="B7" s="405"/>
      <c r="C7" s="405"/>
      <c r="D7" s="18" t="s">
        <v>286</v>
      </c>
      <c r="E7" s="18" t="s">
        <v>462</v>
      </c>
      <c r="F7" s="18" t="s">
        <v>463</v>
      </c>
      <c r="G7" s="18" t="s">
        <v>286</v>
      </c>
      <c r="H7" s="18" t="s">
        <v>462</v>
      </c>
      <c r="I7" s="18" t="s">
        <v>463</v>
      </c>
      <c r="J7" s="18" t="s">
        <v>286</v>
      </c>
      <c r="K7" s="18" t="s">
        <v>462</v>
      </c>
      <c r="L7" s="18" t="s">
        <v>463</v>
      </c>
    </row>
    <row r="8" spans="1:12" x14ac:dyDescent="0.25">
      <c r="A8" s="69">
        <v>1</v>
      </c>
      <c r="B8" s="69">
        <v>2</v>
      </c>
      <c r="C8" s="69">
        <v>3</v>
      </c>
      <c r="D8" s="69">
        <v>4</v>
      </c>
      <c r="E8" s="69">
        <v>5</v>
      </c>
      <c r="F8" s="69">
        <v>6</v>
      </c>
      <c r="G8" s="69">
        <v>7</v>
      </c>
      <c r="H8" s="69">
        <v>8</v>
      </c>
      <c r="I8" s="69">
        <v>9</v>
      </c>
      <c r="J8" s="69">
        <v>10</v>
      </c>
      <c r="K8" s="69">
        <v>11</v>
      </c>
      <c r="L8" s="69">
        <v>12</v>
      </c>
    </row>
    <row r="9" spans="1:12" ht="25.5" x14ac:dyDescent="0.25">
      <c r="A9" s="39" t="s">
        <v>17</v>
      </c>
      <c r="B9" s="45" t="s">
        <v>18</v>
      </c>
      <c r="C9" s="45" t="s">
        <v>7</v>
      </c>
      <c r="D9" s="240">
        <f>SUM(J9)</f>
        <v>10219371.343499999</v>
      </c>
      <c r="E9" s="240">
        <f>E13</f>
        <v>10219371.343499999</v>
      </c>
      <c r="F9" s="241">
        <f>F13</f>
        <v>10219371.343499999</v>
      </c>
      <c r="G9" s="40"/>
      <c r="H9" s="40"/>
      <c r="I9" s="40"/>
      <c r="J9" s="239">
        <f>SUM(J13)</f>
        <v>10219371.343499999</v>
      </c>
      <c r="K9" s="239">
        <f>SUM(K13)</f>
        <v>10219371.343499999</v>
      </c>
      <c r="L9" s="239">
        <f t="shared" ref="L9" si="0">SUM(L13)</f>
        <v>10219371.343499999</v>
      </c>
    </row>
    <row r="10" spans="1:12" x14ac:dyDescent="0.25">
      <c r="A10" s="22" t="s">
        <v>4</v>
      </c>
      <c r="B10" s="46"/>
      <c r="C10" s="46"/>
      <c r="D10" s="38"/>
      <c r="E10" s="38"/>
      <c r="F10" s="38"/>
      <c r="G10" s="38"/>
      <c r="H10" s="38"/>
      <c r="I10" s="38"/>
      <c r="J10" s="38"/>
      <c r="K10" s="38"/>
      <c r="L10" s="38"/>
    </row>
    <row r="11" spans="1:12" ht="25.5" x14ac:dyDescent="0.25">
      <c r="A11" s="23" t="s">
        <v>110</v>
      </c>
      <c r="B11" s="46">
        <v>1001</v>
      </c>
      <c r="C11" s="46" t="s">
        <v>7</v>
      </c>
      <c r="D11" s="38"/>
      <c r="E11" s="38"/>
      <c r="F11" s="38"/>
      <c r="G11" s="38"/>
      <c r="H11" s="38"/>
      <c r="I11" s="38"/>
      <c r="J11" s="38"/>
      <c r="K11" s="38"/>
      <c r="L11" s="38"/>
    </row>
    <row r="12" spans="1:12" x14ac:dyDescent="0.25">
      <c r="A12" s="23"/>
      <c r="B12" s="46"/>
      <c r="C12" s="46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25.5" x14ac:dyDescent="0.25">
      <c r="A13" s="23" t="s">
        <v>19</v>
      </c>
      <c r="B13" s="46">
        <v>2001</v>
      </c>
      <c r="C13" s="46" t="s">
        <v>287</v>
      </c>
      <c r="D13" s="85">
        <f>SUM(J13)</f>
        <v>10219371.343499999</v>
      </c>
      <c r="E13" s="85">
        <f>K13</f>
        <v>10219371.343499999</v>
      </c>
      <c r="F13" s="85">
        <f>L13</f>
        <v>10219371.343499999</v>
      </c>
      <c r="G13" s="38"/>
      <c r="H13" s="38"/>
      <c r="I13" s="38"/>
      <c r="J13" s="85">
        <f>'Стр 4-5'!F68</f>
        <v>10219371.343499999</v>
      </c>
      <c r="K13" s="85">
        <f>J13</f>
        <v>10219371.343499999</v>
      </c>
      <c r="L13" s="85">
        <f>J13</f>
        <v>10219371.343499999</v>
      </c>
    </row>
    <row r="14" spans="1:12" x14ac:dyDescent="0.25">
      <c r="A14" s="23"/>
      <c r="B14" s="46"/>
      <c r="C14" s="46"/>
      <c r="D14" s="38"/>
      <c r="E14" s="38"/>
      <c r="F14" s="38"/>
      <c r="G14" s="38"/>
      <c r="H14" s="38"/>
      <c r="I14" s="38"/>
      <c r="J14" s="38"/>
      <c r="K14" s="38"/>
      <c r="L14" s="38"/>
    </row>
    <row r="15" spans="1:12" ht="27" customHeight="1" x14ac:dyDescent="0.25">
      <c r="A15" s="401"/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</row>
    <row r="17" spans="4:4" x14ac:dyDescent="0.25">
      <c r="D17" s="154"/>
    </row>
  </sheetData>
  <mergeCells count="11">
    <mergeCell ref="A1:L1"/>
    <mergeCell ref="A2:L2"/>
    <mergeCell ref="D5:F6"/>
    <mergeCell ref="A15:L15"/>
    <mergeCell ref="G6:I6"/>
    <mergeCell ref="J6:L6"/>
    <mergeCell ref="A4:A7"/>
    <mergeCell ref="B4:B7"/>
    <mergeCell ref="C4:C7"/>
    <mergeCell ref="D4:L4"/>
    <mergeCell ref="G5:L5"/>
  </mergeCells>
  <pageMargins left="0.59055118110236227" right="0.43307086614173229" top="1.0629921259842521" bottom="0.74803149606299213" header="0.31496062992125984" footer="0.31496062992125984"/>
  <pageSetup paperSize="9" scale="82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zoomScale="80" zoomScaleSheetLayoutView="80" workbookViewId="0">
      <selection activeCell="C12" sqref="C12"/>
    </sheetView>
  </sheetViews>
  <sheetFormatPr defaultRowHeight="12.75" x14ac:dyDescent="0.25"/>
  <cols>
    <col min="1" max="1" width="45" style="2" customWidth="1"/>
    <col min="2" max="2" width="12.140625" style="17" customWidth="1"/>
    <col min="3" max="3" width="31.7109375" style="17" customWidth="1"/>
    <col min="4" max="16384" width="9.140625" style="17"/>
  </cols>
  <sheetData>
    <row r="1" spans="1:3" ht="30.75" customHeight="1" x14ac:dyDescent="0.25">
      <c r="A1" s="394" t="s">
        <v>154</v>
      </c>
      <c r="B1" s="394"/>
      <c r="C1" s="394"/>
    </row>
    <row r="2" spans="1:3" x14ac:dyDescent="0.25">
      <c r="A2" s="409" t="s">
        <v>285</v>
      </c>
      <c r="B2" s="409"/>
      <c r="C2" s="409"/>
    </row>
    <row r="3" spans="1:3" x14ac:dyDescent="0.25">
      <c r="A3" s="409"/>
      <c r="B3" s="409"/>
      <c r="C3" s="409"/>
    </row>
    <row r="4" spans="1:3" x14ac:dyDescent="0.25">
      <c r="A4" s="20"/>
      <c r="B4" s="21"/>
      <c r="C4" s="21"/>
    </row>
    <row r="5" spans="1:3" ht="35.25" customHeight="1" x14ac:dyDescent="0.25">
      <c r="A5" s="68" t="s">
        <v>0</v>
      </c>
      <c r="B5" s="67" t="s">
        <v>1</v>
      </c>
      <c r="C5" s="68" t="s">
        <v>20</v>
      </c>
    </row>
    <row r="6" spans="1:3" x14ac:dyDescent="0.25">
      <c r="A6" s="41">
        <v>1</v>
      </c>
      <c r="B6" s="38">
        <v>2</v>
      </c>
      <c r="C6" s="38">
        <v>3</v>
      </c>
    </row>
    <row r="7" spans="1:3" x14ac:dyDescent="0.25">
      <c r="A7" s="23" t="s">
        <v>11</v>
      </c>
      <c r="B7" s="46" t="s">
        <v>21</v>
      </c>
      <c r="C7" s="38" t="s">
        <v>207</v>
      </c>
    </row>
    <row r="8" spans="1:3" x14ac:dyDescent="0.25">
      <c r="A8" s="23" t="s">
        <v>12</v>
      </c>
      <c r="B8" s="46" t="s">
        <v>23</v>
      </c>
      <c r="C8" s="38" t="s">
        <v>207</v>
      </c>
    </row>
    <row r="9" spans="1:3" x14ac:dyDescent="0.25">
      <c r="A9" s="23" t="s">
        <v>22</v>
      </c>
      <c r="B9" s="46" t="s">
        <v>24</v>
      </c>
      <c r="C9" s="38" t="s">
        <v>207</v>
      </c>
    </row>
    <row r="10" spans="1:3" x14ac:dyDescent="0.25">
      <c r="A10" s="23"/>
      <c r="B10" s="46"/>
      <c r="C10" s="38" t="s">
        <v>207</v>
      </c>
    </row>
    <row r="11" spans="1:3" x14ac:dyDescent="0.25">
      <c r="A11" s="23" t="s">
        <v>25</v>
      </c>
      <c r="B11" s="46" t="s">
        <v>26</v>
      </c>
      <c r="C11" s="38" t="s">
        <v>207</v>
      </c>
    </row>
    <row r="12" spans="1:3" x14ac:dyDescent="0.25">
      <c r="A12" s="23"/>
      <c r="B12" s="46"/>
      <c r="C12" s="38"/>
    </row>
    <row r="13" spans="1:3" x14ac:dyDescent="0.25">
      <c r="A13" s="43"/>
      <c r="B13" s="47"/>
      <c r="C13" s="44"/>
    </row>
    <row r="14" spans="1:3" x14ac:dyDescent="0.25">
      <c r="A14" s="43"/>
      <c r="B14" s="47"/>
      <c r="C14" s="44"/>
    </row>
    <row r="15" spans="1:3" ht="15" customHeight="1" x14ac:dyDescent="0.25">
      <c r="A15" s="410" t="s">
        <v>111</v>
      </c>
      <c r="B15" s="410"/>
      <c r="C15" s="410"/>
    </row>
    <row r="16" spans="1:3" x14ac:dyDescent="0.25">
      <c r="A16" s="43"/>
      <c r="B16" s="44"/>
      <c r="C16" s="44"/>
    </row>
    <row r="17" spans="1:3" ht="25.5" customHeight="1" x14ac:dyDescent="0.25">
      <c r="A17" s="42" t="s">
        <v>0</v>
      </c>
      <c r="B17" s="40" t="s">
        <v>1</v>
      </c>
      <c r="C17" s="42" t="s">
        <v>66</v>
      </c>
    </row>
    <row r="18" spans="1:3" x14ac:dyDescent="0.25">
      <c r="A18" s="41">
        <v>1</v>
      </c>
      <c r="B18" s="38">
        <v>2</v>
      </c>
      <c r="C18" s="38">
        <v>3</v>
      </c>
    </row>
    <row r="19" spans="1:3" ht="24.75" customHeight="1" x14ac:dyDescent="0.25">
      <c r="A19" s="23" t="s">
        <v>27</v>
      </c>
      <c r="B19" s="46" t="s">
        <v>21</v>
      </c>
      <c r="C19" s="38" t="s">
        <v>207</v>
      </c>
    </row>
    <row r="20" spans="1:3" ht="89.25" customHeight="1" x14ac:dyDescent="0.25">
      <c r="A20" s="23" t="s">
        <v>28</v>
      </c>
      <c r="B20" s="46" t="s">
        <v>23</v>
      </c>
      <c r="C20" s="38" t="s">
        <v>207</v>
      </c>
    </row>
    <row r="21" spans="1:3" ht="44.25" customHeight="1" x14ac:dyDescent="0.25">
      <c r="A21" s="23" t="s">
        <v>29</v>
      </c>
      <c r="B21" s="46" t="s">
        <v>24</v>
      </c>
      <c r="C21" s="38" t="s">
        <v>207</v>
      </c>
    </row>
    <row r="22" spans="1:3" ht="45.75" customHeight="1" x14ac:dyDescent="0.25">
      <c r="A22" s="401"/>
      <c r="B22" s="401"/>
      <c r="C22" s="401"/>
    </row>
  </sheetData>
  <mergeCells count="5">
    <mergeCell ref="A22:C22"/>
    <mergeCell ref="A1:C1"/>
    <mergeCell ref="A2:C2"/>
    <mergeCell ref="A3:C3"/>
    <mergeCell ref="A15:C15"/>
  </mergeCells>
  <pageMargins left="0.7" right="0.7" top="0.75" bottom="0.75" header="0.3" footer="0.3"/>
  <pageSetup paperSize="9" scale="98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67"/>
  <sheetViews>
    <sheetView view="pageBreakPreview" topLeftCell="A46" zoomScaleSheetLayoutView="100" workbookViewId="0">
      <selection activeCell="H11" sqref="H11:H13"/>
    </sheetView>
  </sheetViews>
  <sheetFormatPr defaultRowHeight="12.75" x14ac:dyDescent="0.25"/>
  <cols>
    <col min="1" max="1" width="37.140625" style="17" customWidth="1"/>
    <col min="2" max="2" width="9.140625" style="17"/>
    <col min="3" max="7" width="13.85546875" style="17" customWidth="1"/>
    <col min="8" max="16384" width="9.140625" style="17"/>
  </cols>
  <sheetData>
    <row r="1" spans="1:108" x14ac:dyDescent="0.25">
      <c r="A1" s="411" t="s">
        <v>155</v>
      </c>
      <c r="B1" s="411"/>
      <c r="C1" s="411"/>
      <c r="D1" s="411"/>
      <c r="E1" s="411"/>
      <c r="F1" s="411"/>
      <c r="G1" s="41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</row>
    <row r="2" spans="1:108" x14ac:dyDescent="0.25">
      <c r="A2" s="409" t="s">
        <v>285</v>
      </c>
      <c r="B2" s="409"/>
      <c r="C2" s="409"/>
      <c r="D2" s="409"/>
      <c r="E2" s="409"/>
      <c r="F2" s="409"/>
      <c r="G2" s="409"/>
    </row>
    <row r="3" spans="1:108" x14ac:dyDescent="0.25">
      <c r="A3" s="70"/>
      <c r="B3" s="70"/>
      <c r="C3" s="70"/>
      <c r="D3" s="70"/>
      <c r="E3" s="70"/>
      <c r="F3" s="70"/>
      <c r="G3" s="70"/>
    </row>
    <row r="4" spans="1:108" ht="51" x14ac:dyDescent="0.25">
      <c r="A4" s="18" t="s">
        <v>0</v>
      </c>
      <c r="B4" s="18" t="s">
        <v>112</v>
      </c>
      <c r="C4" s="18" t="s">
        <v>291</v>
      </c>
      <c r="D4" s="18" t="s">
        <v>292</v>
      </c>
      <c r="E4" s="18" t="s">
        <v>516</v>
      </c>
      <c r="F4" s="18" t="s">
        <v>517</v>
      </c>
      <c r="G4" s="18" t="s">
        <v>518</v>
      </c>
    </row>
    <row r="5" spans="1:108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17">
        <v>7</v>
      </c>
    </row>
    <row r="6" spans="1:108" ht="25.5" x14ac:dyDescent="0.25">
      <c r="A6" s="39" t="s">
        <v>159</v>
      </c>
      <c r="B6" s="42" t="s">
        <v>7</v>
      </c>
      <c r="C6" s="42" t="s">
        <v>7</v>
      </c>
      <c r="D6" s="42" t="s">
        <v>7</v>
      </c>
      <c r="E6" s="42" t="s">
        <v>7</v>
      </c>
      <c r="F6" s="42" t="s">
        <v>7</v>
      </c>
      <c r="G6" s="40" t="s">
        <v>7</v>
      </c>
    </row>
    <row r="7" spans="1:108" ht="27" customHeight="1" x14ac:dyDescent="0.25">
      <c r="A7" s="23" t="s">
        <v>118</v>
      </c>
      <c r="B7" s="41" t="s">
        <v>114</v>
      </c>
      <c r="C7" s="100">
        <f>C10+C12+C14</f>
        <v>27164.3</v>
      </c>
      <c r="D7" s="100">
        <f>('стр 15'!E5+'стр 15'!E6+'стр 15'!E7+'стр 15'!E8+'Стр 4-5'!G29)/1000</f>
        <v>29024.500680000005</v>
      </c>
      <c r="E7" s="100">
        <f>D7</f>
        <v>29024.500680000005</v>
      </c>
      <c r="F7" s="243">
        <f>E7*1.03</f>
        <v>29895.235700400004</v>
      </c>
      <c r="G7" s="243">
        <f>F7</f>
        <v>29895.235700400004</v>
      </c>
    </row>
    <row r="8" spans="1:108" ht="25.5" x14ac:dyDescent="0.25">
      <c r="A8" s="22" t="s">
        <v>133</v>
      </c>
      <c r="B8" s="41" t="s">
        <v>114</v>
      </c>
      <c r="C8" s="100">
        <f>C11+C13</f>
        <v>2852.5106594732533</v>
      </c>
      <c r="D8" s="100">
        <f>D11+D13</f>
        <v>3245.7517399941685</v>
      </c>
      <c r="E8" s="100">
        <f>E11+E13</f>
        <v>3245.7517399941685</v>
      </c>
      <c r="F8" s="100">
        <f>F11+F13</f>
        <v>3343.1242921939938</v>
      </c>
      <c r="G8" s="100">
        <f>G11+G13</f>
        <v>3343.1242921939938</v>
      </c>
    </row>
    <row r="9" spans="1:108" x14ac:dyDescent="0.25">
      <c r="A9" s="22" t="s">
        <v>4</v>
      </c>
      <c r="B9" s="41"/>
      <c r="C9" s="100"/>
      <c r="F9" s="243"/>
      <c r="G9" s="243"/>
    </row>
    <row r="10" spans="1:108" ht="25.5" x14ac:dyDescent="0.25">
      <c r="A10" s="22" t="s">
        <v>156</v>
      </c>
      <c r="B10" s="41" t="s">
        <v>114</v>
      </c>
      <c r="C10" s="100">
        <v>2998.3</v>
      </c>
      <c r="D10" s="100">
        <v>3088.2490000000003</v>
      </c>
      <c r="E10" s="100">
        <v>3088.2490000000003</v>
      </c>
      <c r="F10" s="243">
        <v>3180.8964700000001</v>
      </c>
      <c r="G10" s="243">
        <v>3180.8964700000001</v>
      </c>
    </row>
    <row r="11" spans="1:108" ht="25.5" x14ac:dyDescent="0.25">
      <c r="A11" s="22" t="s">
        <v>133</v>
      </c>
      <c r="B11" s="41" t="s">
        <v>114</v>
      </c>
      <c r="C11" s="100">
        <v>525.06156378454898</v>
      </c>
      <c r="D11" s="100">
        <v>540.81341069808548</v>
      </c>
      <c r="E11" s="100">
        <v>540.81341069808548</v>
      </c>
      <c r="F11" s="100">
        <v>557.03781301902802</v>
      </c>
      <c r="G11" s="100">
        <v>557.03781301902802</v>
      </c>
    </row>
    <row r="12" spans="1:108" ht="25.5" x14ac:dyDescent="0.25">
      <c r="A12" s="22" t="s">
        <v>157</v>
      </c>
      <c r="B12" s="41" t="s">
        <v>114</v>
      </c>
      <c r="C12" s="100">
        <v>9959.2999999999993</v>
      </c>
      <c r="D12" s="100">
        <v>11574.6</v>
      </c>
      <c r="E12" s="100">
        <v>11574.6</v>
      </c>
      <c r="F12" s="243">
        <v>11921.838000000002</v>
      </c>
      <c r="G12" s="243">
        <v>11921.838000000002</v>
      </c>
    </row>
    <row r="13" spans="1:108" ht="25.5" x14ac:dyDescent="0.25">
      <c r="A13" s="22" t="s">
        <v>133</v>
      </c>
      <c r="B13" s="41" t="s">
        <v>114</v>
      </c>
      <c r="C13" s="100">
        <v>2327.4490956887043</v>
      </c>
      <c r="D13" s="100">
        <v>2704.9383292960829</v>
      </c>
      <c r="E13" s="100">
        <v>2704.9383292960829</v>
      </c>
      <c r="F13" s="100">
        <v>2786.0864791749659</v>
      </c>
      <c r="G13" s="100">
        <v>2786.0864791749659</v>
      </c>
    </row>
    <row r="14" spans="1:108" ht="63.75" x14ac:dyDescent="0.25">
      <c r="A14" s="23" t="s">
        <v>119</v>
      </c>
      <c r="B14" s="41" t="s">
        <v>114</v>
      </c>
      <c r="C14" s="100">
        <v>14206.7</v>
      </c>
      <c r="D14" s="100">
        <f>C14*1.03</f>
        <v>14632.901000000002</v>
      </c>
      <c r="E14" s="100">
        <f>D14</f>
        <v>14632.901000000002</v>
      </c>
      <c r="F14" s="243">
        <f>E14*1.03</f>
        <v>15071.888030000002</v>
      </c>
      <c r="G14" s="243">
        <f>F14</f>
        <v>15071.888030000002</v>
      </c>
    </row>
    <row r="15" spans="1:108" x14ac:dyDescent="0.25">
      <c r="A15" s="22" t="s">
        <v>120</v>
      </c>
      <c r="B15" s="41" t="s">
        <v>114</v>
      </c>
      <c r="C15" s="100"/>
      <c r="D15" s="100"/>
      <c r="E15" s="100"/>
      <c r="F15" s="243"/>
      <c r="G15" s="243"/>
    </row>
    <row r="16" spans="1:108" x14ac:dyDescent="0.25">
      <c r="A16" s="22" t="s">
        <v>217</v>
      </c>
      <c r="B16" s="41" t="s">
        <v>114</v>
      </c>
      <c r="C16" s="100">
        <v>6261.4</v>
      </c>
      <c r="D16" s="100">
        <f>C16*1.03</f>
        <v>6449.2420000000002</v>
      </c>
      <c r="E16" s="100">
        <f>D16</f>
        <v>6449.2420000000002</v>
      </c>
      <c r="F16" s="243">
        <f>E16*1.03</f>
        <v>6642.7192600000008</v>
      </c>
      <c r="G16" s="243">
        <f>F16</f>
        <v>6642.7192600000008</v>
      </c>
    </row>
    <row r="17" spans="1:7" x14ac:dyDescent="0.25">
      <c r="A17" s="22" t="s">
        <v>218</v>
      </c>
      <c r="B17" s="41" t="s">
        <v>114</v>
      </c>
      <c r="C17" s="100">
        <v>6582.3</v>
      </c>
      <c r="D17" s="100">
        <f>C17*1.03</f>
        <v>6779.7690000000002</v>
      </c>
      <c r="E17" s="100">
        <f>D17</f>
        <v>6779.7690000000002</v>
      </c>
      <c r="F17" s="243">
        <f>E17*1.03</f>
        <v>6983.1620700000003</v>
      </c>
      <c r="G17" s="243">
        <f>F17</f>
        <v>6983.1620700000003</v>
      </c>
    </row>
    <row r="18" spans="1:7" ht="25.5" x14ac:dyDescent="0.25">
      <c r="A18" s="23" t="s">
        <v>158</v>
      </c>
      <c r="B18" s="41" t="s">
        <v>113</v>
      </c>
      <c r="C18" s="100">
        <v>68</v>
      </c>
      <c r="D18" s="100">
        <v>68</v>
      </c>
      <c r="E18" s="100">
        <v>68</v>
      </c>
      <c r="F18" s="243">
        <v>68</v>
      </c>
      <c r="G18" s="243">
        <v>68</v>
      </c>
    </row>
    <row r="19" spans="1:7" x14ac:dyDescent="0.25">
      <c r="A19" s="22" t="s">
        <v>4</v>
      </c>
      <c r="B19" s="41"/>
      <c r="C19" s="100"/>
      <c r="D19" s="100"/>
      <c r="E19" s="100"/>
      <c r="F19" s="243"/>
      <c r="G19" s="243"/>
    </row>
    <row r="20" spans="1:7" ht="38.25" x14ac:dyDescent="0.25">
      <c r="A20" s="22" t="s">
        <v>160</v>
      </c>
      <c r="B20" s="41" t="s">
        <v>113</v>
      </c>
      <c r="C20" s="100">
        <v>3</v>
      </c>
      <c r="D20" s="100">
        <v>3</v>
      </c>
      <c r="E20" s="100">
        <v>3</v>
      </c>
      <c r="F20" s="243">
        <v>3</v>
      </c>
      <c r="G20" s="243">
        <v>3</v>
      </c>
    </row>
    <row r="21" spans="1:7" ht="25.5" x14ac:dyDescent="0.25">
      <c r="A21" s="22" t="s">
        <v>161</v>
      </c>
      <c r="B21" s="41" t="s">
        <v>113</v>
      </c>
      <c r="C21" s="100">
        <v>37.200000000000003</v>
      </c>
      <c r="D21" s="100">
        <v>37</v>
      </c>
      <c r="E21" s="100">
        <v>37</v>
      </c>
      <c r="F21" s="243">
        <v>37</v>
      </c>
      <c r="G21" s="243">
        <v>37</v>
      </c>
    </row>
    <row r="22" spans="1:7" ht="38.25" x14ac:dyDescent="0.25">
      <c r="A22" s="23" t="s">
        <v>162</v>
      </c>
      <c r="B22" s="41" t="s">
        <v>113</v>
      </c>
      <c r="C22" s="100">
        <v>68</v>
      </c>
      <c r="D22" s="100">
        <v>68</v>
      </c>
      <c r="E22" s="100">
        <v>68</v>
      </c>
      <c r="F22" s="243">
        <v>68</v>
      </c>
      <c r="G22" s="243">
        <v>68</v>
      </c>
    </row>
    <row r="23" spans="1:7" x14ac:dyDescent="0.25">
      <c r="A23" s="22" t="s">
        <v>4</v>
      </c>
      <c r="B23" s="41"/>
      <c r="C23" s="100"/>
      <c r="D23" s="100"/>
      <c r="E23" s="100"/>
      <c r="F23" s="243"/>
      <c r="G23" s="243"/>
    </row>
    <row r="24" spans="1:7" ht="51" x14ac:dyDescent="0.25">
      <c r="A24" s="22" t="s">
        <v>163</v>
      </c>
      <c r="B24" s="41" t="s">
        <v>113</v>
      </c>
      <c r="C24" s="100">
        <v>3</v>
      </c>
      <c r="D24" s="100">
        <v>3</v>
      </c>
      <c r="E24" s="100">
        <v>3</v>
      </c>
      <c r="F24" s="243">
        <v>3</v>
      </c>
      <c r="G24" s="243">
        <v>3</v>
      </c>
    </row>
    <row r="25" spans="1:7" ht="51" x14ac:dyDescent="0.25">
      <c r="A25" s="22" t="s">
        <v>164</v>
      </c>
      <c r="B25" s="41" t="s">
        <v>113</v>
      </c>
      <c r="C25" s="100">
        <v>37.200000000000003</v>
      </c>
      <c r="D25" s="100">
        <v>37.200000000000003</v>
      </c>
      <c r="E25" s="100">
        <v>37.200000000000003</v>
      </c>
      <c r="F25" s="243">
        <v>37.200000000000003</v>
      </c>
      <c r="G25" s="243">
        <v>37.200000000000003</v>
      </c>
    </row>
    <row r="26" spans="1:7" ht="63.75" x14ac:dyDescent="0.25">
      <c r="A26" s="23" t="s">
        <v>129</v>
      </c>
      <c r="B26" s="41" t="s">
        <v>113</v>
      </c>
      <c r="C26" s="100">
        <v>27.8</v>
      </c>
      <c r="D26" s="100">
        <v>28</v>
      </c>
      <c r="E26" s="100">
        <v>28</v>
      </c>
      <c r="F26" s="243">
        <v>28</v>
      </c>
      <c r="G26" s="243">
        <v>28</v>
      </c>
    </row>
    <row r="27" spans="1:7" x14ac:dyDescent="0.25">
      <c r="A27" s="22" t="s">
        <v>120</v>
      </c>
      <c r="B27" s="41"/>
      <c r="C27" s="100"/>
      <c r="D27" s="100"/>
      <c r="E27" s="100"/>
      <c r="F27" s="243"/>
      <c r="G27" s="243"/>
    </row>
    <row r="28" spans="1:7" x14ac:dyDescent="0.25">
      <c r="A28" s="22" t="s">
        <v>217</v>
      </c>
      <c r="B28" s="41" t="s">
        <v>113</v>
      </c>
      <c r="C28" s="100">
        <v>12.8</v>
      </c>
      <c r="D28" s="100">
        <v>13</v>
      </c>
      <c r="E28" s="100">
        <v>13</v>
      </c>
      <c r="F28" s="243">
        <v>13</v>
      </c>
      <c r="G28" s="243">
        <v>13</v>
      </c>
    </row>
    <row r="29" spans="1:7" x14ac:dyDescent="0.25">
      <c r="A29" s="22" t="s">
        <v>218</v>
      </c>
      <c r="B29" s="41" t="s">
        <v>113</v>
      </c>
      <c r="C29" s="100">
        <v>12</v>
      </c>
      <c r="D29" s="100">
        <v>12</v>
      </c>
      <c r="E29" s="100">
        <v>12</v>
      </c>
      <c r="F29" s="243">
        <v>12</v>
      </c>
      <c r="G29" s="243">
        <v>12</v>
      </c>
    </row>
    <row r="30" spans="1:7" ht="63.75" x14ac:dyDescent="0.25">
      <c r="A30" s="23" t="s">
        <v>130</v>
      </c>
      <c r="B30" s="41" t="s">
        <v>115</v>
      </c>
      <c r="C30" s="100">
        <v>44500</v>
      </c>
      <c r="D30" s="100">
        <v>44500</v>
      </c>
      <c r="E30" s="100">
        <v>44500</v>
      </c>
      <c r="F30" s="100">
        <v>48100</v>
      </c>
      <c r="G30" s="100">
        <v>48100</v>
      </c>
    </row>
    <row r="31" spans="1:7" ht="38.25" x14ac:dyDescent="0.25">
      <c r="A31" s="23" t="s">
        <v>131</v>
      </c>
      <c r="B31" s="41" t="s">
        <v>115</v>
      </c>
      <c r="C31" s="100" t="s">
        <v>7</v>
      </c>
      <c r="D31" s="100"/>
      <c r="E31" s="41" t="s">
        <v>7</v>
      </c>
      <c r="F31" s="100" t="s">
        <v>7</v>
      </c>
      <c r="G31" s="100" t="s">
        <v>7</v>
      </c>
    </row>
    <row r="32" spans="1:7" ht="38.25" x14ac:dyDescent="0.25">
      <c r="A32" s="22" t="s">
        <v>121</v>
      </c>
      <c r="B32" s="41"/>
      <c r="C32" s="100">
        <f>C14/C26/12*1000</f>
        <v>42586.03117505995</v>
      </c>
      <c r="D32" s="100">
        <f>D14/D26/12*1000</f>
        <v>43550.300595238099</v>
      </c>
      <c r="E32" s="100">
        <f>E14/E26/12*1000</f>
        <v>43550.300595238099</v>
      </c>
      <c r="F32" s="100">
        <f>F14/F26/12*1000</f>
        <v>44856.809613095247</v>
      </c>
      <c r="G32" s="100">
        <f>G14/G26/12*1000</f>
        <v>44856.809613095247</v>
      </c>
    </row>
    <row r="33" spans="1:7" x14ac:dyDescent="0.25">
      <c r="A33" s="22" t="s">
        <v>217</v>
      </c>
      <c r="B33" s="41" t="s">
        <v>115</v>
      </c>
      <c r="C33" s="100">
        <f>C16/C28/12*1000</f>
        <v>40764.322916666664</v>
      </c>
      <c r="D33" s="100">
        <f t="shared" ref="D33:G33" si="0">D16/D28/12*1000</f>
        <v>41341.294871794875</v>
      </c>
      <c r="E33" s="100">
        <f t="shared" si="0"/>
        <v>41341.294871794875</v>
      </c>
      <c r="F33" s="100">
        <f t="shared" si="0"/>
        <v>42581.533717948725</v>
      </c>
      <c r="G33" s="100">
        <f t="shared" si="0"/>
        <v>42581.533717948725</v>
      </c>
    </row>
    <row r="34" spans="1:7" x14ac:dyDescent="0.25">
      <c r="A34" s="22" t="s">
        <v>218</v>
      </c>
      <c r="B34" s="41" t="s">
        <v>115</v>
      </c>
      <c r="C34" s="100">
        <f>C17/C29/12*1000</f>
        <v>45710.416666666664</v>
      </c>
      <c r="D34" s="100">
        <f t="shared" ref="D34:G34" si="1">D17/D29/12*1000</f>
        <v>47081.729166666672</v>
      </c>
      <c r="E34" s="100">
        <f t="shared" si="1"/>
        <v>47081.729166666672</v>
      </c>
      <c r="F34" s="100">
        <f t="shared" si="1"/>
        <v>48494.18104166667</v>
      </c>
      <c r="G34" s="100">
        <f t="shared" si="1"/>
        <v>48494.18104166667</v>
      </c>
    </row>
    <row r="35" spans="1:7" ht="51" x14ac:dyDescent="0.25">
      <c r="A35" s="23" t="s">
        <v>165</v>
      </c>
      <c r="B35" s="41" t="s">
        <v>116</v>
      </c>
      <c r="C35" s="244">
        <f>(C10/C20)/((C14+C12)/(C21+C26))*100</f>
        <v>268.82051918673619</v>
      </c>
      <c r="D35" s="244">
        <f>(D10/D20)/((D14+D12)/(D21+D26))*100</f>
        <v>255.31645183059103</v>
      </c>
      <c r="E35" s="244">
        <f>(E10/E20)/((E14+E12)/(E21+E26))*100</f>
        <v>255.31645183059103</v>
      </c>
      <c r="F35" s="244">
        <f>(F10/F20)/((F14+F12)/(F21+F26))*100</f>
        <v>255.31645183059101</v>
      </c>
      <c r="G35" s="244">
        <f>(G10/G20)/((G14+G12)/(G21+G26))*100</f>
        <v>255.31645183059101</v>
      </c>
    </row>
    <row r="36" spans="1:7" ht="63.75" x14ac:dyDescent="0.25">
      <c r="A36" s="23" t="s">
        <v>132</v>
      </c>
      <c r="B36" s="41" t="s">
        <v>116</v>
      </c>
      <c r="C36" s="41" t="s">
        <v>7</v>
      </c>
      <c r="D36" s="243">
        <f>C32/D30*100</f>
        <v>95.69894646080887</v>
      </c>
      <c r="E36" s="41" t="s">
        <v>7</v>
      </c>
      <c r="F36" s="41" t="s">
        <v>7</v>
      </c>
      <c r="G36" s="41" t="s">
        <v>7</v>
      </c>
    </row>
    <row r="37" spans="1:7" ht="38.25" x14ac:dyDescent="0.25">
      <c r="A37" s="22" t="s">
        <v>121</v>
      </c>
      <c r="B37" s="41"/>
      <c r="C37" s="101">
        <f t="shared" ref="C37:G37" si="2">C32/C30</f>
        <v>0.95698946460808876</v>
      </c>
      <c r="D37" s="101">
        <f>(D14/D26/12*1000)/D30</f>
        <v>0.97865844034242921</v>
      </c>
      <c r="E37" s="101">
        <f>(E14/E26/12*1000)/E30</f>
        <v>0.97865844034242921</v>
      </c>
      <c r="F37" s="101">
        <f t="shared" si="2"/>
        <v>0.93257400443025462</v>
      </c>
      <c r="G37" s="101">
        <f t="shared" si="2"/>
        <v>0.93257400443025462</v>
      </c>
    </row>
    <row r="38" spans="1:7" x14ac:dyDescent="0.25">
      <c r="A38" s="22"/>
      <c r="B38" s="41" t="s">
        <v>116</v>
      </c>
      <c r="C38" s="41"/>
      <c r="D38" s="41"/>
      <c r="E38" s="41"/>
      <c r="F38" s="41"/>
      <c r="G38" s="41"/>
    </row>
    <row r="39" spans="1:7" ht="25.5" x14ac:dyDescent="0.25">
      <c r="A39" s="39" t="s">
        <v>167</v>
      </c>
      <c r="B39" s="42" t="s">
        <v>7</v>
      </c>
      <c r="C39" s="151" t="s">
        <v>7</v>
      </c>
      <c r="D39" s="95"/>
      <c r="E39" s="42" t="s">
        <v>7</v>
      </c>
      <c r="F39" s="42" t="s">
        <v>7</v>
      </c>
      <c r="G39" s="40" t="s">
        <v>7</v>
      </c>
    </row>
    <row r="40" spans="1:7" ht="25.5" x14ac:dyDescent="0.25">
      <c r="A40" s="23" t="s">
        <v>166</v>
      </c>
      <c r="B40" s="41" t="s">
        <v>117</v>
      </c>
      <c r="C40" s="41">
        <v>6338.1</v>
      </c>
      <c r="D40" s="41">
        <f>C40</f>
        <v>6338.1</v>
      </c>
      <c r="E40" s="41">
        <f>D40</f>
        <v>6338.1</v>
      </c>
      <c r="F40" s="41">
        <f>E40</f>
        <v>6338.1</v>
      </c>
      <c r="G40" s="41">
        <f>F40</f>
        <v>6338.1</v>
      </c>
    </row>
    <row r="41" spans="1:7" x14ac:dyDescent="0.25">
      <c r="A41" s="22" t="s">
        <v>4</v>
      </c>
      <c r="B41" s="41"/>
      <c r="C41" s="41"/>
      <c r="D41" s="41"/>
      <c r="E41" s="41"/>
      <c r="F41" s="41"/>
      <c r="G41" s="41"/>
    </row>
    <row r="42" spans="1:7" ht="25.5" x14ac:dyDescent="0.25">
      <c r="A42" s="22" t="s">
        <v>122</v>
      </c>
      <c r="B42" s="41" t="s">
        <v>117</v>
      </c>
      <c r="C42" s="41">
        <v>993.4</v>
      </c>
      <c r="D42" s="41">
        <f>C42</f>
        <v>993.4</v>
      </c>
      <c r="E42" s="41">
        <f>D42</f>
        <v>993.4</v>
      </c>
      <c r="F42" s="41">
        <f>E42</f>
        <v>993.4</v>
      </c>
      <c r="G42" s="41">
        <f>F42</f>
        <v>993.4</v>
      </c>
    </row>
    <row r="43" spans="1:7" ht="51" x14ac:dyDescent="0.25">
      <c r="A43" s="22" t="s">
        <v>123</v>
      </c>
      <c r="B43" s="41" t="s">
        <v>117</v>
      </c>
      <c r="C43" s="41">
        <v>0</v>
      </c>
      <c r="D43" s="41">
        <v>0</v>
      </c>
      <c r="E43" s="41">
        <v>0</v>
      </c>
      <c r="F43" s="41">
        <v>0</v>
      </c>
      <c r="G43" s="41">
        <v>0</v>
      </c>
    </row>
    <row r="44" spans="1:7" ht="25.5" x14ac:dyDescent="0.25">
      <c r="A44" s="22" t="s">
        <v>124</v>
      </c>
      <c r="B44" s="41" t="s">
        <v>117</v>
      </c>
      <c r="C44" s="41">
        <v>184.9</v>
      </c>
      <c r="D44" s="41">
        <v>184.9</v>
      </c>
      <c r="E44" s="41">
        <f t="shared" ref="E44:G45" si="3">D44</f>
        <v>184.9</v>
      </c>
      <c r="F44" s="41">
        <f t="shared" si="3"/>
        <v>184.9</v>
      </c>
      <c r="G44" s="41">
        <f t="shared" si="3"/>
        <v>184.9</v>
      </c>
    </row>
    <row r="45" spans="1:7" ht="25.5" x14ac:dyDescent="0.25">
      <c r="A45" s="23" t="s">
        <v>168</v>
      </c>
      <c r="B45" s="41" t="s">
        <v>114</v>
      </c>
      <c r="C45" s="246">
        <v>804.31</v>
      </c>
      <c r="D45" s="100">
        <f>ROUND('Стр 4-5'!E84/1000,2)</f>
        <v>1461.43</v>
      </c>
      <c r="E45" s="41">
        <f t="shared" si="3"/>
        <v>1461.43</v>
      </c>
      <c r="F45" s="41">
        <f t="shared" si="3"/>
        <v>1461.43</v>
      </c>
      <c r="G45" s="41">
        <f t="shared" si="3"/>
        <v>1461.43</v>
      </c>
    </row>
    <row r="46" spans="1:7" x14ac:dyDescent="0.25">
      <c r="A46" s="22" t="s">
        <v>4</v>
      </c>
      <c r="B46" s="41"/>
      <c r="C46" s="41"/>
      <c r="D46" s="41"/>
      <c r="E46" s="41"/>
      <c r="F46" s="41"/>
      <c r="G46" s="41"/>
    </row>
    <row r="47" spans="1:7" ht="38.25" x14ac:dyDescent="0.25">
      <c r="A47" s="22" t="s">
        <v>169</v>
      </c>
      <c r="B47" s="41" t="s">
        <v>114</v>
      </c>
      <c r="C47" s="41">
        <v>0</v>
      </c>
      <c r="D47" s="41">
        <v>0</v>
      </c>
      <c r="E47" s="41">
        <v>0</v>
      </c>
      <c r="F47" s="41">
        <v>0</v>
      </c>
      <c r="G47" s="41">
        <v>0</v>
      </c>
    </row>
    <row r="48" spans="1:7" ht="63.75" x14ac:dyDescent="0.25">
      <c r="A48" s="23" t="s">
        <v>126</v>
      </c>
      <c r="B48" s="41" t="s">
        <v>125</v>
      </c>
      <c r="C48" s="246">
        <v>0.41</v>
      </c>
      <c r="D48" s="41">
        <f t="shared" ref="D48:G49" si="4">C48</f>
        <v>0.41</v>
      </c>
      <c r="E48" s="41">
        <f t="shared" si="4"/>
        <v>0.41</v>
      </c>
      <c r="F48" s="41">
        <f t="shared" si="4"/>
        <v>0.41</v>
      </c>
      <c r="G48" s="41">
        <f t="shared" si="4"/>
        <v>0.41</v>
      </c>
    </row>
    <row r="49" spans="1:7" ht="63.75" x14ac:dyDescent="0.25">
      <c r="A49" s="23" t="s">
        <v>127</v>
      </c>
      <c r="B49" s="41" t="s">
        <v>125</v>
      </c>
      <c r="C49" s="246">
        <v>4.0000000000000001E-3</v>
      </c>
      <c r="D49" s="41">
        <f t="shared" si="4"/>
        <v>4.0000000000000001E-3</v>
      </c>
      <c r="E49" s="41">
        <f t="shared" si="4"/>
        <v>4.0000000000000001E-3</v>
      </c>
      <c r="F49" s="41">
        <f t="shared" si="4"/>
        <v>4.0000000000000001E-3</v>
      </c>
      <c r="G49" s="41">
        <f t="shared" si="4"/>
        <v>4.0000000000000001E-3</v>
      </c>
    </row>
    <row r="50" spans="1:7" ht="76.5" x14ac:dyDescent="0.25">
      <c r="A50" s="23" t="s">
        <v>128</v>
      </c>
      <c r="B50" s="41" t="s">
        <v>125</v>
      </c>
      <c r="C50" s="246" t="s">
        <v>207</v>
      </c>
      <c r="D50" s="246" t="s">
        <v>207</v>
      </c>
      <c r="E50" s="246"/>
      <c r="F50" s="246"/>
      <c r="G50" s="246"/>
    </row>
    <row r="51" spans="1:7" x14ac:dyDescent="0.25">
      <c r="A51" s="22" t="s">
        <v>4</v>
      </c>
      <c r="B51" s="41"/>
      <c r="C51" s="41"/>
      <c r="D51" s="41"/>
      <c r="E51" s="41"/>
      <c r="F51" s="41"/>
      <c r="G51" s="41"/>
    </row>
    <row r="52" spans="1:7" x14ac:dyDescent="0.25">
      <c r="A52" s="23"/>
      <c r="B52" s="41" t="s">
        <v>125</v>
      </c>
      <c r="C52" s="41"/>
      <c r="D52" s="41"/>
      <c r="E52" s="41"/>
      <c r="F52" s="41"/>
      <c r="G52" s="41"/>
    </row>
    <row r="53" spans="1:7" ht="24.75" customHeight="1" x14ac:dyDescent="0.25">
      <c r="A53" s="39" t="s">
        <v>177</v>
      </c>
      <c r="B53" s="42"/>
      <c r="C53" s="151"/>
      <c r="D53" s="95"/>
      <c r="E53" s="42"/>
      <c r="F53" s="42"/>
      <c r="G53" s="40"/>
    </row>
    <row r="54" spans="1:7" ht="25.5" x14ac:dyDescent="0.25">
      <c r="A54" s="23" t="s">
        <v>179</v>
      </c>
      <c r="B54" s="41" t="s">
        <v>125</v>
      </c>
      <c r="C54" s="41">
        <v>304</v>
      </c>
      <c r="D54" s="41">
        <v>325</v>
      </c>
      <c r="E54" s="41">
        <v>325</v>
      </c>
      <c r="F54" s="41">
        <v>325</v>
      </c>
      <c r="G54" s="41">
        <v>325</v>
      </c>
    </row>
    <row r="55" spans="1:7" x14ac:dyDescent="0.25">
      <c r="A55" s="22" t="s">
        <v>4</v>
      </c>
      <c r="B55" s="41"/>
      <c r="C55" s="41"/>
      <c r="D55" s="41"/>
      <c r="E55" s="41"/>
      <c r="F55" s="41"/>
      <c r="G55" s="41"/>
    </row>
    <row r="56" spans="1:7" ht="51" x14ac:dyDescent="0.25">
      <c r="A56" s="22" t="s">
        <v>180</v>
      </c>
      <c r="B56" s="41" t="s">
        <v>125</v>
      </c>
      <c r="C56" s="41">
        <v>270</v>
      </c>
      <c r="D56" s="41">
        <v>265</v>
      </c>
      <c r="E56" s="41">
        <v>265</v>
      </c>
      <c r="F56" s="41">
        <v>265</v>
      </c>
      <c r="G56" s="41">
        <v>265</v>
      </c>
    </row>
    <row r="57" spans="1:7" ht="25.5" x14ac:dyDescent="0.25">
      <c r="A57" s="39" t="s">
        <v>178</v>
      </c>
      <c r="B57" s="42"/>
      <c r="C57" s="151"/>
      <c r="D57" s="95"/>
      <c r="E57" s="177"/>
      <c r="F57" s="177"/>
      <c r="G57" s="177"/>
    </row>
    <row r="58" spans="1:7" ht="51" x14ac:dyDescent="0.25">
      <c r="A58" s="23" t="s">
        <v>181</v>
      </c>
      <c r="B58" s="41" t="s">
        <v>134</v>
      </c>
      <c r="C58" s="41">
        <v>1</v>
      </c>
      <c r="D58" s="41">
        <v>1</v>
      </c>
      <c r="E58" s="41">
        <v>1</v>
      </c>
      <c r="F58" s="41">
        <v>1</v>
      </c>
      <c r="G58" s="41">
        <v>1</v>
      </c>
    </row>
    <row r="59" spans="1:7" ht="38.25" x14ac:dyDescent="0.25">
      <c r="A59" s="23" t="s">
        <v>182</v>
      </c>
      <c r="B59" s="41" t="s">
        <v>135</v>
      </c>
      <c r="C59" s="41">
        <v>1</v>
      </c>
      <c r="D59" s="41">
        <v>1</v>
      </c>
      <c r="E59" s="41">
        <v>1</v>
      </c>
      <c r="F59" s="41">
        <v>1</v>
      </c>
      <c r="G59" s="41">
        <v>1</v>
      </c>
    </row>
    <row r="60" spans="1:7" x14ac:dyDescent="0.25">
      <c r="A60" s="38"/>
      <c r="B60" s="38"/>
      <c r="C60" s="38"/>
      <c r="D60" s="38"/>
      <c r="E60" s="38"/>
      <c r="F60" s="38"/>
      <c r="G60" s="38"/>
    </row>
    <row r="61" spans="1:7" x14ac:dyDescent="0.25">
      <c r="A61" s="44"/>
      <c r="B61" s="44"/>
      <c r="C61" s="44"/>
      <c r="D61" s="44"/>
      <c r="E61" s="44"/>
      <c r="F61" s="44"/>
      <c r="G61" s="44"/>
    </row>
    <row r="62" spans="1:7" x14ac:dyDescent="0.25">
      <c r="A62" s="44"/>
      <c r="B62" s="44"/>
      <c r="C62" s="44"/>
      <c r="D62" s="44"/>
      <c r="E62" s="44"/>
      <c r="F62" s="44"/>
      <c r="G62" s="44"/>
    </row>
    <row r="63" spans="1:7" x14ac:dyDescent="0.25">
      <c r="A63" s="44"/>
      <c r="B63" s="44"/>
      <c r="C63" s="44"/>
      <c r="D63" s="44"/>
      <c r="E63" s="44"/>
      <c r="F63" s="44"/>
      <c r="G63" s="44"/>
    </row>
    <row r="64" spans="1:7" x14ac:dyDescent="0.25">
      <c r="A64" s="44"/>
      <c r="B64" s="44"/>
      <c r="C64" s="44"/>
      <c r="D64" s="44"/>
      <c r="E64" s="44"/>
      <c r="F64" s="44"/>
      <c r="G64" s="44"/>
    </row>
    <row r="65" spans="1:7" x14ac:dyDescent="0.25">
      <c r="A65" s="44"/>
      <c r="B65" s="44"/>
      <c r="C65" s="44"/>
      <c r="D65" s="44"/>
      <c r="E65" s="44"/>
      <c r="F65" s="44"/>
      <c r="G65" s="44"/>
    </row>
    <row r="66" spans="1:7" x14ac:dyDescent="0.25">
      <c r="A66" s="44"/>
      <c r="B66" s="44"/>
      <c r="C66" s="44"/>
      <c r="D66" s="44"/>
      <c r="E66" s="44"/>
      <c r="F66" s="44"/>
      <c r="G66" s="44"/>
    </row>
    <row r="67" spans="1:7" x14ac:dyDescent="0.25">
      <c r="A67" s="44"/>
      <c r="B67" s="44"/>
      <c r="C67" s="44"/>
      <c r="D67" s="44"/>
      <c r="E67" s="44"/>
      <c r="F67" s="44"/>
      <c r="G67" s="44"/>
    </row>
  </sheetData>
  <mergeCells count="2">
    <mergeCell ref="A1:G1"/>
    <mergeCell ref="A2:G2"/>
  </mergeCells>
  <pageMargins left="0.94488188976377963" right="0.23622047244094491" top="0.51181102362204722" bottom="0.74803149606299213" header="0.31496062992125984" footer="0.31496062992125984"/>
  <pageSetup paperSize="9" scale="78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21"/>
  <sheetViews>
    <sheetView view="pageBreakPreview" zoomScaleSheetLayoutView="100" workbookViewId="0">
      <selection activeCell="A21" sqref="A21"/>
    </sheetView>
  </sheetViews>
  <sheetFormatPr defaultRowHeight="12.75" x14ac:dyDescent="0.2"/>
  <cols>
    <col min="1" max="1" width="31" style="1" customWidth="1"/>
    <col min="2" max="2" width="14.42578125" style="1" customWidth="1"/>
    <col min="3" max="3" width="12.85546875" style="1" customWidth="1"/>
    <col min="4" max="4" width="3.5703125" style="1" customWidth="1"/>
    <col min="5" max="5" width="21.140625" style="1" customWidth="1"/>
    <col min="6" max="16384" width="9.140625" style="1"/>
  </cols>
  <sheetData>
    <row r="1" spans="1:72" s="17" customFormat="1" ht="22.5" customHeight="1" x14ac:dyDescent="0.25">
      <c r="A1" s="414" t="s">
        <v>170</v>
      </c>
      <c r="B1" s="414"/>
      <c r="C1" s="414"/>
      <c r="D1" s="414"/>
      <c r="E1" s="414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</row>
    <row r="2" spans="1:72" s="17" customFormat="1" x14ac:dyDescent="0.25">
      <c r="A2" s="409" t="s">
        <v>285</v>
      </c>
      <c r="B2" s="409"/>
      <c r="C2" s="409"/>
      <c r="D2" s="409"/>
      <c r="E2" s="409"/>
    </row>
    <row r="4" spans="1:72" ht="39" customHeight="1" x14ac:dyDescent="0.2">
      <c r="A4" s="41" t="s">
        <v>136</v>
      </c>
      <c r="B4" s="41" t="s">
        <v>137</v>
      </c>
      <c r="C4" s="412" t="s">
        <v>139</v>
      </c>
      <c r="D4" s="413"/>
      <c r="E4" s="41" t="s">
        <v>140</v>
      </c>
    </row>
    <row r="5" spans="1:72" ht="77.25" customHeight="1" x14ac:dyDescent="0.2">
      <c r="A5" s="48" t="s">
        <v>171</v>
      </c>
      <c r="B5" s="151" t="s">
        <v>288</v>
      </c>
      <c r="C5" s="386" t="s">
        <v>226</v>
      </c>
      <c r="D5" s="387"/>
      <c r="E5" s="151">
        <v>99.95</v>
      </c>
    </row>
    <row r="6" spans="1:72" x14ac:dyDescent="0.2">
      <c r="A6" s="41" t="s">
        <v>207</v>
      </c>
      <c r="B6" s="41" t="s">
        <v>207</v>
      </c>
      <c r="C6" s="412" t="s">
        <v>207</v>
      </c>
      <c r="D6" s="413"/>
      <c r="E6" s="41" t="s">
        <v>207</v>
      </c>
    </row>
    <row r="7" spans="1:72" ht="61.5" customHeight="1" x14ac:dyDescent="0.2">
      <c r="A7" s="48" t="s">
        <v>141</v>
      </c>
      <c r="B7" s="151" t="s">
        <v>288</v>
      </c>
      <c r="C7" s="386" t="s">
        <v>227</v>
      </c>
      <c r="D7" s="387"/>
      <c r="E7" s="179" t="s">
        <v>514</v>
      </c>
    </row>
    <row r="8" spans="1:72" x14ac:dyDescent="0.2">
      <c r="A8" s="41" t="s">
        <v>207</v>
      </c>
      <c r="B8" s="41" t="s">
        <v>207</v>
      </c>
      <c r="C8" s="412" t="s">
        <v>207</v>
      </c>
      <c r="D8" s="413"/>
      <c r="E8" s="41" t="s">
        <v>207</v>
      </c>
    </row>
    <row r="9" spans="1:72" ht="156.75" customHeight="1" x14ac:dyDescent="0.2">
      <c r="A9" s="48" t="s">
        <v>142</v>
      </c>
      <c r="B9" s="151" t="s">
        <v>288</v>
      </c>
      <c r="C9" s="386" t="s">
        <v>228</v>
      </c>
      <c r="D9" s="387"/>
      <c r="E9" s="179" t="s">
        <v>515</v>
      </c>
    </row>
    <row r="10" spans="1:72" x14ac:dyDescent="0.2">
      <c r="A10" s="41" t="s">
        <v>207</v>
      </c>
      <c r="B10" s="41" t="s">
        <v>207</v>
      </c>
      <c r="C10" s="412" t="s">
        <v>207</v>
      </c>
      <c r="D10" s="413"/>
      <c r="E10" s="41" t="s">
        <v>207</v>
      </c>
    </row>
    <row r="11" spans="1:72" ht="28.5" customHeight="1" x14ac:dyDescent="0.2">
      <c r="A11" s="48" t="s">
        <v>172</v>
      </c>
      <c r="B11" s="151" t="s">
        <v>288</v>
      </c>
      <c r="C11" s="412"/>
      <c r="D11" s="413"/>
      <c r="E11" s="41"/>
    </row>
    <row r="12" spans="1:72" x14ac:dyDescent="0.2">
      <c r="A12" s="41" t="s">
        <v>207</v>
      </c>
      <c r="B12" s="41" t="s">
        <v>207</v>
      </c>
      <c r="C12" s="412" t="s">
        <v>207</v>
      </c>
      <c r="D12" s="413"/>
      <c r="E12" s="41" t="s">
        <v>207</v>
      </c>
    </row>
    <row r="13" spans="1:72" x14ac:dyDescent="0.2">
      <c r="A13" s="48" t="s">
        <v>138</v>
      </c>
      <c r="B13" s="41" t="s">
        <v>7</v>
      </c>
      <c r="C13" s="412" t="s">
        <v>7</v>
      </c>
      <c r="D13" s="413"/>
      <c r="E13" s="41">
        <f>E5+25+32.5</f>
        <v>157.44999999999999</v>
      </c>
    </row>
    <row r="14" spans="1:72" x14ac:dyDescent="0.2">
      <c r="A14" s="49"/>
      <c r="B14" s="49"/>
      <c r="C14" s="49"/>
      <c r="D14" s="49"/>
      <c r="E14" s="49"/>
    </row>
    <row r="15" spans="1:72" x14ac:dyDescent="0.2">
      <c r="A15" s="60"/>
      <c r="B15" s="61"/>
      <c r="C15" s="61"/>
      <c r="D15" s="62"/>
      <c r="E15" s="61"/>
    </row>
    <row r="16" spans="1:72" x14ac:dyDescent="0.2">
      <c r="A16" s="60" t="s">
        <v>174</v>
      </c>
      <c r="B16" s="61"/>
      <c r="C16" s="63"/>
      <c r="D16" s="62"/>
      <c r="E16" s="63" t="s">
        <v>529</v>
      </c>
    </row>
    <row r="17" spans="1:5" x14ac:dyDescent="0.2">
      <c r="A17" s="61"/>
      <c r="B17" s="61"/>
      <c r="C17" s="64" t="s">
        <v>31</v>
      </c>
      <c r="D17" s="64"/>
      <c r="E17" s="64" t="s">
        <v>41</v>
      </c>
    </row>
    <row r="18" spans="1:5" x14ac:dyDescent="0.2">
      <c r="A18" s="60" t="s">
        <v>143</v>
      </c>
      <c r="B18" s="61"/>
      <c r="C18" s="63"/>
      <c r="D18" s="62"/>
      <c r="E18" s="63" t="s">
        <v>590</v>
      </c>
    </row>
    <row r="19" spans="1:5" x14ac:dyDescent="0.2">
      <c r="A19" s="60" t="s">
        <v>173</v>
      </c>
      <c r="B19" s="61"/>
      <c r="C19" s="64" t="s">
        <v>31</v>
      </c>
      <c r="D19" s="64"/>
      <c r="E19" s="64" t="s">
        <v>41</v>
      </c>
    </row>
    <row r="20" spans="1:5" x14ac:dyDescent="0.2">
      <c r="A20" s="65" t="s">
        <v>591</v>
      </c>
      <c r="B20" s="61"/>
      <c r="C20" s="61"/>
      <c r="D20" s="61"/>
      <c r="E20" s="61"/>
    </row>
    <row r="21" spans="1:5" ht="23.25" customHeight="1" x14ac:dyDescent="0.2">
      <c r="A21" s="61" t="s">
        <v>289</v>
      </c>
      <c r="B21" s="61"/>
      <c r="C21" s="61"/>
      <c r="D21" s="61"/>
      <c r="E21" s="61"/>
    </row>
  </sheetData>
  <mergeCells count="12">
    <mergeCell ref="C7:D7"/>
    <mergeCell ref="C8:D8"/>
    <mergeCell ref="A1:E1"/>
    <mergeCell ref="A2:E2"/>
    <mergeCell ref="C4:D4"/>
    <mergeCell ref="C5:D5"/>
    <mergeCell ref="C6:D6"/>
    <mergeCell ref="C10:D10"/>
    <mergeCell ref="C11:D11"/>
    <mergeCell ref="C12:D12"/>
    <mergeCell ref="C13:D13"/>
    <mergeCell ref="C9:D9"/>
  </mergeCells>
  <pageMargins left="0.9055118110236221" right="0.47244094488188981" top="0.6692913385826772" bottom="0.74803149606299213" header="0.31496062992125984" footer="0.31496062992125984"/>
  <pageSetup paperSize="2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59"/>
  <sheetViews>
    <sheetView view="pageBreakPreview" zoomScale="115" zoomScaleSheetLayoutView="115" workbookViewId="0">
      <selection activeCell="EO58" sqref="EO58:FE58"/>
    </sheetView>
  </sheetViews>
  <sheetFormatPr defaultColWidth="0.85546875" defaultRowHeight="12.75" x14ac:dyDescent="0.2"/>
  <cols>
    <col min="1" max="23" width="0.85546875" style="158"/>
    <col min="24" max="24" width="16.42578125" style="158" customWidth="1"/>
    <col min="25" max="32" width="0.85546875" style="158"/>
    <col min="33" max="40" width="0.85546875" style="158" hidden="1" customWidth="1"/>
    <col min="41" max="52" width="0.85546875" style="158"/>
    <col min="53" max="53" width="0.42578125" style="158" customWidth="1"/>
    <col min="54" max="57" width="0.85546875" style="158" hidden="1" customWidth="1"/>
    <col min="58" max="71" width="0.85546875" style="158"/>
    <col min="72" max="72" width="0.42578125" style="158" customWidth="1"/>
    <col min="73" max="75" width="0.85546875" style="158" hidden="1" customWidth="1"/>
    <col min="76" max="88" width="0.85546875" style="158"/>
    <col min="89" max="89" width="0.42578125" style="158" customWidth="1"/>
    <col min="90" max="94" width="0.85546875" style="158" hidden="1" customWidth="1"/>
    <col min="95" max="107" width="0.85546875" style="158"/>
    <col min="108" max="108" width="0.5703125" style="158" customWidth="1"/>
    <col min="109" max="112" width="0.85546875" style="158" hidden="1" customWidth="1"/>
    <col min="113" max="122" width="0.85546875" style="158"/>
    <col min="123" max="123" width="0.85546875" style="158" hidden="1" customWidth="1"/>
    <col min="124" max="124" width="0.5703125" style="158" hidden="1" customWidth="1"/>
    <col min="125" max="128" width="0.85546875" style="158" hidden="1" customWidth="1"/>
    <col min="129" max="157" width="0.85546875" style="158"/>
    <col min="158" max="158" width="0.5703125" style="158" customWidth="1"/>
    <col min="159" max="161" width="0.85546875" style="158" hidden="1" customWidth="1"/>
    <col min="162" max="162" width="17.85546875" style="158" customWidth="1"/>
    <col min="163" max="172" width="0.85546875" style="158"/>
    <col min="173" max="173" width="12" style="158" customWidth="1"/>
    <col min="174" max="16384" width="0.85546875" style="158"/>
  </cols>
  <sheetData>
    <row r="1" spans="1:162" s="157" customFormat="1" ht="33" customHeight="1" x14ac:dyDescent="0.25">
      <c r="A1" s="421" t="s">
        <v>294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421"/>
      <c r="AV1" s="421"/>
      <c r="AW1" s="421"/>
      <c r="AX1" s="421"/>
      <c r="AY1" s="421"/>
      <c r="AZ1" s="421"/>
      <c r="BA1" s="421"/>
      <c r="BB1" s="421"/>
      <c r="BC1" s="421"/>
      <c r="BD1" s="421"/>
      <c r="BE1" s="421"/>
      <c r="BF1" s="421"/>
      <c r="BG1" s="421"/>
      <c r="BH1" s="421"/>
      <c r="BI1" s="421"/>
      <c r="BJ1" s="421"/>
      <c r="BK1" s="421"/>
      <c r="BL1" s="421"/>
      <c r="BM1" s="421"/>
      <c r="BN1" s="421"/>
      <c r="BO1" s="421"/>
      <c r="BP1" s="421"/>
      <c r="BQ1" s="421"/>
      <c r="BR1" s="421"/>
      <c r="BS1" s="421"/>
      <c r="BT1" s="421"/>
      <c r="BU1" s="421"/>
      <c r="BV1" s="421"/>
      <c r="BW1" s="421"/>
      <c r="BX1" s="421"/>
      <c r="BY1" s="421"/>
      <c r="BZ1" s="421"/>
      <c r="CA1" s="421"/>
      <c r="CB1" s="421"/>
      <c r="CC1" s="421"/>
      <c r="CD1" s="421"/>
      <c r="CE1" s="421"/>
      <c r="CF1" s="421"/>
      <c r="CG1" s="421"/>
      <c r="CH1" s="421"/>
      <c r="CI1" s="421"/>
      <c r="CJ1" s="421"/>
      <c r="CK1" s="421"/>
      <c r="CL1" s="421"/>
      <c r="CM1" s="421"/>
      <c r="CN1" s="421"/>
      <c r="CO1" s="421"/>
      <c r="CP1" s="421"/>
      <c r="CQ1" s="421"/>
      <c r="CR1" s="421"/>
      <c r="CS1" s="421"/>
      <c r="CT1" s="421"/>
      <c r="CU1" s="421"/>
      <c r="CV1" s="421"/>
      <c r="CW1" s="421"/>
      <c r="CX1" s="421"/>
      <c r="CY1" s="421"/>
      <c r="CZ1" s="421"/>
      <c r="DA1" s="421"/>
      <c r="DB1" s="421"/>
      <c r="DC1" s="421"/>
      <c r="DD1" s="421"/>
      <c r="DE1" s="421"/>
      <c r="DF1" s="421"/>
      <c r="DG1" s="421"/>
      <c r="DH1" s="421"/>
      <c r="DI1" s="421"/>
      <c r="DJ1" s="421"/>
      <c r="DK1" s="421"/>
      <c r="DL1" s="421"/>
      <c r="DM1" s="421"/>
      <c r="DN1" s="421"/>
      <c r="DO1" s="421"/>
      <c r="DP1" s="421"/>
      <c r="DQ1" s="421"/>
      <c r="DR1" s="421"/>
      <c r="DS1" s="421"/>
      <c r="DT1" s="421"/>
      <c r="DU1" s="421"/>
      <c r="DV1" s="421"/>
      <c r="DW1" s="421"/>
      <c r="DX1" s="421"/>
      <c r="DY1" s="421"/>
      <c r="DZ1" s="421"/>
      <c r="EA1" s="421"/>
      <c r="EB1" s="421"/>
      <c r="EC1" s="421"/>
      <c r="ED1" s="421"/>
      <c r="EE1" s="421"/>
      <c r="EF1" s="421"/>
      <c r="EG1" s="421"/>
      <c r="EH1" s="421"/>
      <c r="EI1" s="421"/>
      <c r="EJ1" s="421"/>
      <c r="EK1" s="421"/>
      <c r="EL1" s="421"/>
      <c r="EM1" s="421"/>
      <c r="EN1" s="421"/>
      <c r="EO1" s="421"/>
      <c r="EP1" s="421"/>
      <c r="EQ1" s="421"/>
      <c r="ER1" s="421"/>
      <c r="ES1" s="421"/>
      <c r="ET1" s="421"/>
      <c r="EU1" s="421"/>
      <c r="EV1" s="421"/>
      <c r="EW1" s="421"/>
      <c r="EX1" s="421"/>
      <c r="EY1" s="421"/>
      <c r="EZ1" s="421"/>
      <c r="FA1" s="421"/>
      <c r="FB1" s="421"/>
      <c r="FC1" s="421"/>
      <c r="FD1" s="421"/>
      <c r="FE1" s="421"/>
    </row>
    <row r="3" spans="1:162" s="156" customFormat="1" ht="15" x14ac:dyDescent="0.25">
      <c r="A3" s="422" t="s">
        <v>295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2"/>
      <c r="Y3" s="422"/>
      <c r="Z3" s="422"/>
      <c r="AA3" s="422"/>
      <c r="AB3" s="422"/>
      <c r="AC3" s="422"/>
      <c r="AD3" s="422"/>
      <c r="AE3" s="422"/>
      <c r="AF3" s="422"/>
      <c r="AG3" s="422"/>
      <c r="AH3" s="422"/>
      <c r="AI3" s="422"/>
      <c r="AJ3" s="422"/>
      <c r="AK3" s="422"/>
      <c r="AL3" s="422"/>
      <c r="AM3" s="422"/>
      <c r="AN3" s="422"/>
      <c r="AO3" s="422"/>
      <c r="AP3" s="422"/>
      <c r="AQ3" s="422"/>
      <c r="AR3" s="422"/>
      <c r="AS3" s="422"/>
      <c r="AT3" s="422"/>
      <c r="AU3" s="422"/>
      <c r="AV3" s="422"/>
      <c r="AW3" s="422"/>
      <c r="AX3" s="422"/>
      <c r="AY3" s="422"/>
      <c r="AZ3" s="422"/>
      <c r="BA3" s="422"/>
      <c r="BB3" s="422"/>
      <c r="BC3" s="422"/>
      <c r="BD3" s="422"/>
      <c r="BE3" s="422"/>
      <c r="BF3" s="422"/>
      <c r="BG3" s="422"/>
      <c r="BH3" s="422"/>
      <c r="BI3" s="422"/>
      <c r="BJ3" s="422"/>
      <c r="BK3" s="422"/>
      <c r="BL3" s="422"/>
      <c r="BM3" s="422"/>
      <c r="BN3" s="422"/>
      <c r="BO3" s="422"/>
      <c r="BP3" s="422"/>
      <c r="BQ3" s="422"/>
      <c r="BR3" s="422"/>
      <c r="BS3" s="422"/>
      <c r="BT3" s="422"/>
      <c r="BU3" s="422"/>
      <c r="BV3" s="422"/>
      <c r="BW3" s="422"/>
      <c r="BX3" s="422"/>
      <c r="BY3" s="422"/>
      <c r="BZ3" s="422"/>
      <c r="CA3" s="422"/>
      <c r="CB3" s="422"/>
      <c r="CC3" s="422"/>
      <c r="CD3" s="422"/>
      <c r="CE3" s="422"/>
      <c r="CF3" s="422"/>
      <c r="CG3" s="422"/>
      <c r="CH3" s="422"/>
      <c r="CI3" s="422"/>
      <c r="CJ3" s="422"/>
      <c r="CK3" s="422"/>
      <c r="CL3" s="422"/>
      <c r="CM3" s="422"/>
      <c r="CN3" s="422"/>
      <c r="CO3" s="422"/>
      <c r="CP3" s="422"/>
      <c r="CQ3" s="422"/>
      <c r="CR3" s="422"/>
      <c r="CS3" s="422"/>
      <c r="CT3" s="422"/>
      <c r="CU3" s="422"/>
      <c r="CV3" s="422"/>
      <c r="CW3" s="422"/>
      <c r="CX3" s="422"/>
      <c r="CY3" s="422"/>
      <c r="CZ3" s="422"/>
      <c r="DA3" s="422"/>
      <c r="DB3" s="422"/>
      <c r="DC3" s="422"/>
      <c r="DD3" s="422"/>
      <c r="DE3" s="422"/>
      <c r="DF3" s="422"/>
      <c r="DG3" s="422"/>
      <c r="DH3" s="422"/>
      <c r="DI3" s="422"/>
      <c r="DJ3" s="422"/>
      <c r="DK3" s="422"/>
      <c r="DL3" s="422"/>
      <c r="DM3" s="422"/>
      <c r="DN3" s="422"/>
      <c r="DO3" s="422"/>
      <c r="DP3" s="422"/>
      <c r="DQ3" s="422"/>
      <c r="DR3" s="422"/>
      <c r="DS3" s="422"/>
      <c r="DT3" s="422"/>
      <c r="DU3" s="422"/>
      <c r="DV3" s="422"/>
      <c r="DW3" s="422"/>
      <c r="DX3" s="422"/>
      <c r="DY3" s="422"/>
      <c r="DZ3" s="422"/>
      <c r="EA3" s="422"/>
      <c r="EB3" s="422"/>
      <c r="EC3" s="422"/>
      <c r="ED3" s="422"/>
      <c r="EE3" s="422"/>
      <c r="EF3" s="422"/>
      <c r="EG3" s="422"/>
      <c r="EH3" s="422"/>
      <c r="EI3" s="422"/>
      <c r="EJ3" s="422"/>
      <c r="EK3" s="422"/>
      <c r="EL3" s="422"/>
      <c r="EM3" s="422"/>
      <c r="EN3" s="422"/>
      <c r="EO3" s="422"/>
      <c r="EP3" s="422"/>
      <c r="EQ3" s="422"/>
      <c r="ER3" s="422"/>
      <c r="ES3" s="422"/>
      <c r="ET3" s="422"/>
      <c r="EU3" s="422"/>
      <c r="EV3" s="422"/>
      <c r="EW3" s="422"/>
      <c r="EX3" s="422"/>
      <c r="EY3" s="422"/>
      <c r="EZ3" s="422"/>
      <c r="FA3" s="422"/>
      <c r="FB3" s="422"/>
      <c r="FC3" s="422"/>
      <c r="FD3" s="422"/>
      <c r="FE3" s="422"/>
    </row>
    <row r="4" spans="1:162" ht="6" customHeight="1" x14ac:dyDescent="0.2"/>
    <row r="5" spans="1:162" s="159" customFormat="1" ht="14.25" x14ac:dyDescent="0.2">
      <c r="A5" s="159" t="s">
        <v>296</v>
      </c>
      <c r="X5" s="423" t="s">
        <v>232</v>
      </c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23"/>
      <c r="CF5" s="423"/>
      <c r="CG5" s="423"/>
      <c r="CH5" s="423"/>
      <c r="CI5" s="423"/>
      <c r="CJ5" s="423"/>
      <c r="CK5" s="423"/>
      <c r="CL5" s="423"/>
      <c r="CM5" s="423"/>
      <c r="CN5" s="423"/>
      <c r="CO5" s="423"/>
      <c r="CP5" s="423"/>
      <c r="CQ5" s="423"/>
      <c r="CR5" s="423"/>
      <c r="CS5" s="423"/>
      <c r="CT5" s="423"/>
      <c r="CU5" s="423"/>
      <c r="CV5" s="423"/>
      <c r="CW5" s="423"/>
      <c r="CX5" s="423"/>
      <c r="CY5" s="423"/>
      <c r="CZ5" s="423"/>
      <c r="DA5" s="423"/>
      <c r="DB5" s="423"/>
      <c r="DC5" s="423"/>
      <c r="DD5" s="423"/>
      <c r="DE5" s="423"/>
      <c r="DF5" s="423"/>
      <c r="DG5" s="423"/>
      <c r="DH5" s="423"/>
      <c r="DI5" s="423"/>
      <c r="DJ5" s="423"/>
      <c r="DK5" s="423"/>
      <c r="DL5" s="423"/>
      <c r="DM5" s="423"/>
      <c r="DN5" s="423"/>
      <c r="DO5" s="423"/>
      <c r="DP5" s="423"/>
      <c r="DQ5" s="423"/>
      <c r="DR5" s="423"/>
      <c r="DS5" s="423"/>
      <c r="DT5" s="423"/>
      <c r="DU5" s="423"/>
      <c r="DV5" s="423"/>
      <c r="DW5" s="423"/>
      <c r="DX5" s="423"/>
      <c r="DY5" s="423"/>
      <c r="DZ5" s="423"/>
      <c r="EA5" s="423"/>
      <c r="EB5" s="423"/>
      <c r="EC5" s="423"/>
      <c r="ED5" s="423"/>
      <c r="EE5" s="423"/>
      <c r="EF5" s="423"/>
      <c r="EG5" s="423"/>
      <c r="EH5" s="423"/>
      <c r="EI5" s="423"/>
      <c r="EJ5" s="423"/>
      <c r="EK5" s="423"/>
      <c r="EL5" s="423"/>
      <c r="EM5" s="423"/>
      <c r="EN5" s="423"/>
      <c r="EO5" s="423"/>
      <c r="EP5" s="423"/>
      <c r="EQ5" s="423"/>
      <c r="ER5" s="423"/>
      <c r="ES5" s="423"/>
      <c r="ET5" s="423"/>
      <c r="EU5" s="423"/>
      <c r="EV5" s="423"/>
      <c r="EW5" s="423"/>
      <c r="EX5" s="423"/>
      <c r="EY5" s="423"/>
      <c r="EZ5" s="423"/>
      <c r="FA5" s="423"/>
      <c r="FB5" s="423"/>
      <c r="FC5" s="423"/>
      <c r="FD5" s="423"/>
      <c r="FE5" s="423"/>
    </row>
    <row r="6" spans="1:162" s="159" customFormat="1" ht="6" customHeight="1" x14ac:dyDescent="0.2">
      <c r="X6" s="160"/>
      <c r="Y6" s="160"/>
      <c r="Z6" s="160"/>
      <c r="AA6" s="160"/>
      <c r="AB6" s="160"/>
      <c r="AC6" s="160"/>
      <c r="AD6" s="160"/>
      <c r="AE6" s="160"/>
      <c r="AF6" s="160"/>
      <c r="AG6" s="160"/>
      <c r="AH6" s="160"/>
      <c r="AI6" s="160"/>
      <c r="AJ6" s="160"/>
      <c r="AK6" s="160"/>
      <c r="AL6" s="160"/>
      <c r="AM6" s="160"/>
      <c r="AN6" s="160"/>
      <c r="AO6" s="160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</row>
    <row r="7" spans="1:162" s="159" customFormat="1" ht="14.25" x14ac:dyDescent="0.2">
      <c r="A7" s="424" t="s">
        <v>297</v>
      </c>
      <c r="B7" s="424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5" t="s">
        <v>95</v>
      </c>
      <c r="AQ7" s="425"/>
      <c r="AR7" s="425"/>
      <c r="AS7" s="425"/>
      <c r="AT7" s="425"/>
      <c r="AU7" s="425"/>
      <c r="AV7" s="425"/>
      <c r="AW7" s="425"/>
      <c r="AX7" s="425"/>
      <c r="AY7" s="425"/>
      <c r="AZ7" s="425"/>
      <c r="BA7" s="425"/>
      <c r="BB7" s="425"/>
      <c r="BC7" s="425"/>
      <c r="BD7" s="425"/>
      <c r="BE7" s="425"/>
      <c r="BF7" s="425"/>
      <c r="BG7" s="425"/>
      <c r="BH7" s="425"/>
      <c r="BI7" s="425"/>
      <c r="BJ7" s="425"/>
      <c r="BK7" s="425"/>
      <c r="BL7" s="425"/>
      <c r="BM7" s="425"/>
      <c r="BN7" s="425"/>
      <c r="BO7" s="425"/>
      <c r="BP7" s="425"/>
      <c r="BQ7" s="425"/>
      <c r="BR7" s="425"/>
      <c r="BS7" s="425"/>
      <c r="BT7" s="425"/>
      <c r="BU7" s="425"/>
      <c r="BV7" s="425"/>
      <c r="BW7" s="425"/>
      <c r="BX7" s="425"/>
      <c r="BY7" s="425"/>
      <c r="BZ7" s="425"/>
      <c r="CA7" s="425"/>
      <c r="CB7" s="425"/>
      <c r="CC7" s="425"/>
      <c r="CD7" s="425"/>
      <c r="CE7" s="425"/>
      <c r="CF7" s="425"/>
      <c r="CG7" s="425"/>
      <c r="CH7" s="425"/>
      <c r="CI7" s="425"/>
      <c r="CJ7" s="425"/>
      <c r="CK7" s="425"/>
      <c r="CL7" s="425"/>
      <c r="CM7" s="425"/>
      <c r="CN7" s="425"/>
      <c r="CO7" s="425"/>
      <c r="CP7" s="425"/>
      <c r="CQ7" s="425"/>
      <c r="CR7" s="425"/>
      <c r="CS7" s="425"/>
      <c r="CT7" s="425"/>
      <c r="CU7" s="425"/>
      <c r="CV7" s="425"/>
      <c r="CW7" s="425"/>
      <c r="CX7" s="425"/>
      <c r="CY7" s="425"/>
      <c r="CZ7" s="425"/>
      <c r="DA7" s="425"/>
      <c r="DB7" s="425"/>
      <c r="DC7" s="425"/>
      <c r="DD7" s="425"/>
      <c r="DE7" s="425"/>
      <c r="DF7" s="425"/>
      <c r="DG7" s="425"/>
      <c r="DH7" s="425"/>
      <c r="DI7" s="425"/>
      <c r="DJ7" s="425"/>
      <c r="DK7" s="425"/>
      <c r="DL7" s="425"/>
      <c r="DM7" s="425"/>
      <c r="DN7" s="425"/>
      <c r="DO7" s="425"/>
      <c r="DP7" s="425"/>
      <c r="DQ7" s="425"/>
      <c r="DR7" s="425"/>
      <c r="DS7" s="425"/>
      <c r="DT7" s="425"/>
      <c r="DU7" s="425"/>
      <c r="DV7" s="425"/>
      <c r="DW7" s="425"/>
      <c r="DX7" s="425"/>
      <c r="DY7" s="425"/>
      <c r="DZ7" s="425"/>
      <c r="EA7" s="425"/>
      <c r="EB7" s="425"/>
      <c r="EC7" s="425"/>
      <c r="ED7" s="425"/>
      <c r="EE7" s="425"/>
      <c r="EF7" s="425"/>
      <c r="EG7" s="425"/>
      <c r="EH7" s="425"/>
      <c r="EI7" s="425"/>
      <c r="EJ7" s="425"/>
      <c r="EK7" s="425"/>
      <c r="EL7" s="425"/>
      <c r="EM7" s="425"/>
      <c r="EN7" s="425"/>
      <c r="EO7" s="425"/>
      <c r="EP7" s="425"/>
      <c r="EQ7" s="425"/>
      <c r="ER7" s="425"/>
      <c r="ES7" s="425"/>
      <c r="ET7" s="425"/>
      <c r="EU7" s="425"/>
      <c r="EV7" s="425"/>
      <c r="EW7" s="425"/>
      <c r="EX7" s="425"/>
      <c r="EY7" s="425"/>
      <c r="EZ7" s="425"/>
      <c r="FA7" s="425"/>
      <c r="FB7" s="425"/>
      <c r="FC7" s="425"/>
      <c r="FD7" s="425"/>
      <c r="FE7" s="425"/>
    </row>
    <row r="8" spans="1:162" ht="9.9499999999999993" customHeight="1" x14ac:dyDescent="0.2"/>
    <row r="9" spans="1:162" s="156" customFormat="1" ht="15" x14ac:dyDescent="0.25">
      <c r="A9" s="422" t="s">
        <v>298</v>
      </c>
      <c r="B9" s="422"/>
      <c r="C9" s="422"/>
      <c r="D9" s="422"/>
      <c r="E9" s="422"/>
      <c r="F9" s="422"/>
      <c r="G9" s="422"/>
      <c r="H9" s="422"/>
      <c r="I9" s="422"/>
      <c r="J9" s="422"/>
      <c r="K9" s="422"/>
      <c r="L9" s="422"/>
      <c r="M9" s="422"/>
      <c r="N9" s="422"/>
      <c r="O9" s="422"/>
      <c r="P9" s="422"/>
      <c r="Q9" s="422"/>
      <c r="R9" s="422"/>
      <c r="S9" s="422"/>
      <c r="T9" s="422"/>
      <c r="U9" s="422"/>
      <c r="V9" s="422"/>
      <c r="W9" s="422"/>
      <c r="X9" s="422"/>
      <c r="Y9" s="422"/>
      <c r="Z9" s="422"/>
      <c r="AA9" s="422"/>
      <c r="AB9" s="422"/>
      <c r="AC9" s="422"/>
      <c r="AD9" s="422"/>
      <c r="AE9" s="422"/>
      <c r="AF9" s="422"/>
      <c r="AG9" s="422"/>
      <c r="AH9" s="422"/>
      <c r="AI9" s="422"/>
      <c r="AJ9" s="422"/>
      <c r="AK9" s="422"/>
      <c r="AL9" s="422"/>
      <c r="AM9" s="422"/>
      <c r="AN9" s="422"/>
      <c r="AO9" s="422"/>
      <c r="AP9" s="422"/>
      <c r="AQ9" s="422"/>
      <c r="AR9" s="422"/>
      <c r="AS9" s="422"/>
      <c r="AT9" s="422"/>
      <c r="AU9" s="422"/>
      <c r="AV9" s="422"/>
      <c r="AW9" s="422"/>
      <c r="AX9" s="422"/>
      <c r="AY9" s="422"/>
      <c r="AZ9" s="422"/>
      <c r="BA9" s="422"/>
      <c r="BB9" s="422"/>
      <c r="BC9" s="422"/>
      <c r="BD9" s="422"/>
      <c r="BE9" s="422"/>
      <c r="BF9" s="422"/>
      <c r="BG9" s="422"/>
      <c r="BH9" s="422"/>
      <c r="BI9" s="422"/>
      <c r="BJ9" s="422"/>
      <c r="BK9" s="422"/>
      <c r="BL9" s="422"/>
      <c r="BM9" s="422"/>
      <c r="BN9" s="422"/>
      <c r="BO9" s="422"/>
      <c r="BP9" s="422"/>
      <c r="BQ9" s="422"/>
      <c r="BR9" s="422"/>
      <c r="BS9" s="422"/>
      <c r="BT9" s="422"/>
      <c r="BU9" s="422"/>
      <c r="BV9" s="422"/>
      <c r="BW9" s="422"/>
      <c r="BX9" s="422"/>
      <c r="BY9" s="422"/>
      <c r="BZ9" s="422"/>
      <c r="CA9" s="422"/>
      <c r="CB9" s="422"/>
      <c r="CC9" s="422"/>
      <c r="CD9" s="422"/>
      <c r="CE9" s="422"/>
      <c r="CF9" s="422"/>
      <c r="CG9" s="422"/>
      <c r="CH9" s="422"/>
      <c r="CI9" s="422"/>
      <c r="CJ9" s="422"/>
      <c r="CK9" s="422"/>
      <c r="CL9" s="422"/>
      <c r="CM9" s="422"/>
      <c r="CN9" s="422"/>
      <c r="CO9" s="422"/>
      <c r="CP9" s="422"/>
      <c r="CQ9" s="422"/>
      <c r="CR9" s="422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422"/>
      <c r="DJ9" s="422"/>
      <c r="DK9" s="422"/>
      <c r="DL9" s="422"/>
      <c r="DM9" s="422"/>
      <c r="DN9" s="422"/>
      <c r="DO9" s="422"/>
      <c r="DP9" s="422"/>
      <c r="DQ9" s="422"/>
      <c r="DR9" s="422"/>
      <c r="DS9" s="422"/>
      <c r="DT9" s="422"/>
      <c r="DU9" s="422"/>
      <c r="DV9" s="422"/>
      <c r="DW9" s="422"/>
      <c r="DX9" s="422"/>
      <c r="DY9" s="422"/>
      <c r="DZ9" s="422"/>
      <c r="EA9" s="422"/>
      <c r="EB9" s="422"/>
      <c r="EC9" s="422"/>
      <c r="ED9" s="422"/>
      <c r="EE9" s="422"/>
      <c r="EF9" s="422"/>
      <c r="EG9" s="422"/>
      <c r="EH9" s="422"/>
      <c r="EI9" s="422"/>
      <c r="EJ9" s="422"/>
      <c r="EK9" s="422"/>
      <c r="EL9" s="422"/>
      <c r="EM9" s="422"/>
      <c r="EN9" s="422"/>
      <c r="EO9" s="422"/>
      <c r="EP9" s="422"/>
      <c r="EQ9" s="422"/>
      <c r="ER9" s="422"/>
      <c r="ES9" s="422"/>
      <c r="ET9" s="422"/>
      <c r="EU9" s="422"/>
      <c r="EV9" s="422"/>
      <c r="EW9" s="422"/>
      <c r="EX9" s="422"/>
      <c r="EY9" s="422"/>
      <c r="EZ9" s="422"/>
      <c r="FA9" s="422"/>
      <c r="FB9" s="422"/>
      <c r="FC9" s="422"/>
      <c r="FD9" s="422"/>
      <c r="FE9" s="422"/>
    </row>
    <row r="10" spans="1:162" ht="10.5" customHeight="1" x14ac:dyDescent="0.2"/>
    <row r="11" spans="1:162" s="162" customFormat="1" ht="13.7" customHeight="1" x14ac:dyDescent="0.25">
      <c r="A11" s="426" t="s">
        <v>299</v>
      </c>
      <c r="B11" s="427"/>
      <c r="C11" s="427"/>
      <c r="D11" s="427"/>
      <c r="E11" s="427"/>
      <c r="F11" s="428"/>
      <c r="G11" s="426" t="s">
        <v>300</v>
      </c>
      <c r="H11" s="427"/>
      <c r="I11" s="427"/>
      <c r="J11" s="427"/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8"/>
      <c r="Y11" s="426" t="s">
        <v>301</v>
      </c>
      <c r="Z11" s="427"/>
      <c r="AA11" s="427"/>
      <c r="AB11" s="427"/>
      <c r="AC11" s="427"/>
      <c r="AD11" s="427"/>
      <c r="AE11" s="427"/>
      <c r="AF11" s="427"/>
      <c r="AG11" s="427"/>
      <c r="AH11" s="427"/>
      <c r="AI11" s="427"/>
      <c r="AJ11" s="427"/>
      <c r="AK11" s="427"/>
      <c r="AL11" s="427"/>
      <c r="AM11" s="427"/>
      <c r="AN11" s="428"/>
      <c r="AO11" s="435" t="s">
        <v>302</v>
      </c>
      <c r="AP11" s="436"/>
      <c r="AQ11" s="436"/>
      <c r="AR11" s="436"/>
      <c r="AS11" s="436"/>
      <c r="AT11" s="436"/>
      <c r="AU11" s="436"/>
      <c r="AV11" s="436"/>
      <c r="AW11" s="436"/>
      <c r="AX11" s="436"/>
      <c r="AY11" s="436"/>
      <c r="AZ11" s="436"/>
      <c r="BA11" s="436"/>
      <c r="BB11" s="436"/>
      <c r="BC11" s="436"/>
      <c r="BD11" s="436"/>
      <c r="BE11" s="436"/>
      <c r="BF11" s="436"/>
      <c r="BG11" s="436"/>
      <c r="BH11" s="436"/>
      <c r="BI11" s="436"/>
      <c r="BJ11" s="436"/>
      <c r="BK11" s="436"/>
      <c r="BL11" s="436"/>
      <c r="BM11" s="436"/>
      <c r="BN11" s="436"/>
      <c r="BO11" s="436"/>
      <c r="BP11" s="436"/>
      <c r="BQ11" s="436"/>
      <c r="BR11" s="436"/>
      <c r="BS11" s="436"/>
      <c r="BT11" s="436"/>
      <c r="BU11" s="436"/>
      <c r="BV11" s="436"/>
      <c r="BW11" s="436"/>
      <c r="BX11" s="436"/>
      <c r="BY11" s="436"/>
      <c r="BZ11" s="436"/>
      <c r="CA11" s="436"/>
      <c r="CB11" s="436"/>
      <c r="CC11" s="436"/>
      <c r="CD11" s="436"/>
      <c r="CE11" s="436"/>
      <c r="CF11" s="436"/>
      <c r="CG11" s="436"/>
      <c r="CH11" s="436"/>
      <c r="CI11" s="436"/>
      <c r="CJ11" s="436"/>
      <c r="CK11" s="436"/>
      <c r="CL11" s="436"/>
      <c r="CM11" s="436"/>
      <c r="CN11" s="436"/>
      <c r="CO11" s="436"/>
      <c r="CP11" s="436"/>
      <c r="CQ11" s="436"/>
      <c r="CR11" s="436"/>
      <c r="CS11" s="436"/>
      <c r="CT11" s="436"/>
      <c r="CU11" s="436"/>
      <c r="CV11" s="436"/>
      <c r="CW11" s="436"/>
      <c r="CX11" s="436"/>
      <c r="CY11" s="436"/>
      <c r="CZ11" s="436"/>
      <c r="DA11" s="436"/>
      <c r="DB11" s="436"/>
      <c r="DC11" s="436"/>
      <c r="DD11" s="436"/>
      <c r="DE11" s="436"/>
      <c r="DF11" s="436"/>
      <c r="DG11" s="436"/>
      <c r="DH11" s="437"/>
      <c r="DI11" s="426" t="s">
        <v>303</v>
      </c>
      <c r="DJ11" s="427"/>
      <c r="DK11" s="427"/>
      <c r="DL11" s="427"/>
      <c r="DM11" s="427"/>
      <c r="DN11" s="427"/>
      <c r="DO11" s="427"/>
      <c r="DP11" s="427"/>
      <c r="DQ11" s="427"/>
      <c r="DR11" s="427"/>
      <c r="DS11" s="427"/>
      <c r="DT11" s="427"/>
      <c r="DU11" s="427"/>
      <c r="DV11" s="427"/>
      <c r="DW11" s="427"/>
      <c r="DX11" s="428"/>
      <c r="DY11" s="426" t="s">
        <v>304</v>
      </c>
      <c r="DZ11" s="427"/>
      <c r="EA11" s="427"/>
      <c r="EB11" s="427"/>
      <c r="EC11" s="427"/>
      <c r="ED11" s="427"/>
      <c r="EE11" s="427"/>
      <c r="EF11" s="427"/>
      <c r="EG11" s="427"/>
      <c r="EH11" s="427"/>
      <c r="EI11" s="427"/>
      <c r="EJ11" s="427"/>
      <c r="EK11" s="427"/>
      <c r="EL11" s="427"/>
      <c r="EM11" s="427"/>
      <c r="EN11" s="428"/>
      <c r="EO11" s="426" t="s">
        <v>305</v>
      </c>
      <c r="EP11" s="427"/>
      <c r="EQ11" s="427"/>
      <c r="ER11" s="427"/>
      <c r="ES11" s="427"/>
      <c r="ET11" s="427"/>
      <c r="EU11" s="427"/>
      <c r="EV11" s="427"/>
      <c r="EW11" s="427"/>
      <c r="EX11" s="427"/>
      <c r="EY11" s="427"/>
      <c r="EZ11" s="427"/>
      <c r="FA11" s="427"/>
      <c r="FB11" s="427"/>
      <c r="FC11" s="427"/>
      <c r="FD11" s="427"/>
      <c r="FE11" s="428"/>
    </row>
    <row r="12" spans="1:162" s="162" customFormat="1" ht="13.7" customHeight="1" x14ac:dyDescent="0.25">
      <c r="A12" s="429"/>
      <c r="B12" s="430"/>
      <c r="C12" s="430"/>
      <c r="D12" s="430"/>
      <c r="E12" s="430"/>
      <c r="F12" s="431"/>
      <c r="G12" s="429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1"/>
      <c r="Y12" s="429"/>
      <c r="Z12" s="430"/>
      <c r="AA12" s="430"/>
      <c r="AB12" s="430"/>
      <c r="AC12" s="430"/>
      <c r="AD12" s="430"/>
      <c r="AE12" s="430"/>
      <c r="AF12" s="430"/>
      <c r="AG12" s="430"/>
      <c r="AH12" s="430"/>
      <c r="AI12" s="430"/>
      <c r="AJ12" s="430"/>
      <c r="AK12" s="430"/>
      <c r="AL12" s="430"/>
      <c r="AM12" s="430"/>
      <c r="AN12" s="431"/>
      <c r="AO12" s="426" t="s">
        <v>3</v>
      </c>
      <c r="AP12" s="427"/>
      <c r="AQ12" s="427"/>
      <c r="AR12" s="427"/>
      <c r="AS12" s="427"/>
      <c r="AT12" s="427"/>
      <c r="AU12" s="427"/>
      <c r="AV12" s="427"/>
      <c r="AW12" s="427"/>
      <c r="AX12" s="427"/>
      <c r="AY12" s="427"/>
      <c r="AZ12" s="427"/>
      <c r="BA12" s="427"/>
      <c r="BB12" s="427"/>
      <c r="BC12" s="427"/>
      <c r="BD12" s="427"/>
      <c r="BE12" s="428"/>
      <c r="BF12" s="435" t="s">
        <v>4</v>
      </c>
      <c r="BG12" s="436"/>
      <c r="BH12" s="436"/>
      <c r="BI12" s="436"/>
      <c r="BJ12" s="436"/>
      <c r="BK12" s="436"/>
      <c r="BL12" s="436"/>
      <c r="BM12" s="436"/>
      <c r="BN12" s="436"/>
      <c r="BO12" s="436"/>
      <c r="BP12" s="436"/>
      <c r="BQ12" s="436"/>
      <c r="BR12" s="436"/>
      <c r="BS12" s="436"/>
      <c r="BT12" s="436"/>
      <c r="BU12" s="436"/>
      <c r="BV12" s="436"/>
      <c r="BW12" s="436"/>
      <c r="BX12" s="436"/>
      <c r="BY12" s="436"/>
      <c r="BZ12" s="436"/>
      <c r="CA12" s="436"/>
      <c r="CB12" s="436"/>
      <c r="CC12" s="436"/>
      <c r="CD12" s="436"/>
      <c r="CE12" s="436"/>
      <c r="CF12" s="436"/>
      <c r="CG12" s="436"/>
      <c r="CH12" s="436"/>
      <c r="CI12" s="436"/>
      <c r="CJ12" s="436"/>
      <c r="CK12" s="436"/>
      <c r="CL12" s="436"/>
      <c r="CM12" s="436"/>
      <c r="CN12" s="436"/>
      <c r="CO12" s="436"/>
      <c r="CP12" s="436"/>
      <c r="CQ12" s="436"/>
      <c r="CR12" s="436"/>
      <c r="CS12" s="436"/>
      <c r="CT12" s="436"/>
      <c r="CU12" s="436"/>
      <c r="CV12" s="436"/>
      <c r="CW12" s="436"/>
      <c r="CX12" s="436"/>
      <c r="CY12" s="436"/>
      <c r="CZ12" s="436"/>
      <c r="DA12" s="436"/>
      <c r="DB12" s="436"/>
      <c r="DC12" s="436"/>
      <c r="DD12" s="436"/>
      <c r="DE12" s="436"/>
      <c r="DF12" s="436"/>
      <c r="DG12" s="436"/>
      <c r="DH12" s="437"/>
      <c r="DI12" s="429"/>
      <c r="DJ12" s="430"/>
      <c r="DK12" s="430"/>
      <c r="DL12" s="430"/>
      <c r="DM12" s="430"/>
      <c r="DN12" s="430"/>
      <c r="DO12" s="430"/>
      <c r="DP12" s="430"/>
      <c r="DQ12" s="430"/>
      <c r="DR12" s="430"/>
      <c r="DS12" s="430"/>
      <c r="DT12" s="430"/>
      <c r="DU12" s="430"/>
      <c r="DV12" s="430"/>
      <c r="DW12" s="430"/>
      <c r="DX12" s="431"/>
      <c r="DY12" s="429"/>
      <c r="DZ12" s="430"/>
      <c r="EA12" s="430"/>
      <c r="EB12" s="430"/>
      <c r="EC12" s="430"/>
      <c r="ED12" s="430"/>
      <c r="EE12" s="430"/>
      <c r="EF12" s="430"/>
      <c r="EG12" s="430"/>
      <c r="EH12" s="430"/>
      <c r="EI12" s="430"/>
      <c r="EJ12" s="430"/>
      <c r="EK12" s="430"/>
      <c r="EL12" s="430"/>
      <c r="EM12" s="430"/>
      <c r="EN12" s="431"/>
      <c r="EO12" s="429"/>
      <c r="EP12" s="430"/>
      <c r="EQ12" s="430"/>
      <c r="ER12" s="430"/>
      <c r="ES12" s="430"/>
      <c r="ET12" s="430"/>
      <c r="EU12" s="430"/>
      <c r="EV12" s="430"/>
      <c r="EW12" s="430"/>
      <c r="EX12" s="430"/>
      <c r="EY12" s="430"/>
      <c r="EZ12" s="430"/>
      <c r="FA12" s="430"/>
      <c r="FB12" s="430"/>
      <c r="FC12" s="430"/>
      <c r="FD12" s="430"/>
      <c r="FE12" s="431"/>
    </row>
    <row r="13" spans="1:162" s="162" customFormat="1" ht="39.75" customHeight="1" x14ac:dyDescent="0.25">
      <c r="A13" s="432"/>
      <c r="B13" s="433"/>
      <c r="C13" s="433"/>
      <c r="D13" s="433"/>
      <c r="E13" s="433"/>
      <c r="F13" s="434"/>
      <c r="G13" s="432"/>
      <c r="H13" s="433"/>
      <c r="I13" s="433"/>
      <c r="J13" s="433"/>
      <c r="K13" s="433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4"/>
      <c r="Y13" s="432"/>
      <c r="Z13" s="433"/>
      <c r="AA13" s="433"/>
      <c r="AB13" s="433"/>
      <c r="AC13" s="433"/>
      <c r="AD13" s="433"/>
      <c r="AE13" s="433"/>
      <c r="AF13" s="433"/>
      <c r="AG13" s="433"/>
      <c r="AH13" s="433"/>
      <c r="AI13" s="433"/>
      <c r="AJ13" s="433"/>
      <c r="AK13" s="433"/>
      <c r="AL13" s="433"/>
      <c r="AM13" s="433"/>
      <c r="AN13" s="434"/>
      <c r="AO13" s="432"/>
      <c r="AP13" s="433"/>
      <c r="AQ13" s="433"/>
      <c r="AR13" s="433"/>
      <c r="AS13" s="433"/>
      <c r="AT13" s="433"/>
      <c r="AU13" s="433"/>
      <c r="AV13" s="433"/>
      <c r="AW13" s="433"/>
      <c r="AX13" s="433"/>
      <c r="AY13" s="433"/>
      <c r="AZ13" s="433"/>
      <c r="BA13" s="433"/>
      <c r="BB13" s="433"/>
      <c r="BC13" s="433"/>
      <c r="BD13" s="433"/>
      <c r="BE13" s="434"/>
      <c r="BF13" s="438" t="s">
        <v>306</v>
      </c>
      <c r="BG13" s="438"/>
      <c r="BH13" s="438"/>
      <c r="BI13" s="438"/>
      <c r="BJ13" s="438"/>
      <c r="BK13" s="438"/>
      <c r="BL13" s="438"/>
      <c r="BM13" s="438"/>
      <c r="BN13" s="438"/>
      <c r="BO13" s="438"/>
      <c r="BP13" s="438"/>
      <c r="BQ13" s="438"/>
      <c r="BR13" s="438"/>
      <c r="BS13" s="438"/>
      <c r="BT13" s="438"/>
      <c r="BU13" s="438"/>
      <c r="BV13" s="438"/>
      <c r="BW13" s="438"/>
      <c r="BX13" s="438" t="s">
        <v>307</v>
      </c>
      <c r="BY13" s="438"/>
      <c r="BZ13" s="438"/>
      <c r="CA13" s="438"/>
      <c r="CB13" s="438"/>
      <c r="CC13" s="438"/>
      <c r="CD13" s="438"/>
      <c r="CE13" s="438"/>
      <c r="CF13" s="438"/>
      <c r="CG13" s="438"/>
      <c r="CH13" s="438"/>
      <c r="CI13" s="438"/>
      <c r="CJ13" s="438"/>
      <c r="CK13" s="438"/>
      <c r="CL13" s="438"/>
      <c r="CM13" s="438"/>
      <c r="CN13" s="438"/>
      <c r="CO13" s="438"/>
      <c r="CP13" s="438"/>
      <c r="CQ13" s="438" t="s">
        <v>308</v>
      </c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  <c r="DI13" s="432"/>
      <c r="DJ13" s="433"/>
      <c r="DK13" s="433"/>
      <c r="DL13" s="433"/>
      <c r="DM13" s="433"/>
      <c r="DN13" s="433"/>
      <c r="DO13" s="433"/>
      <c r="DP13" s="433"/>
      <c r="DQ13" s="433"/>
      <c r="DR13" s="433"/>
      <c r="DS13" s="433"/>
      <c r="DT13" s="433"/>
      <c r="DU13" s="433"/>
      <c r="DV13" s="433"/>
      <c r="DW13" s="433"/>
      <c r="DX13" s="434"/>
      <c r="DY13" s="432"/>
      <c r="DZ13" s="433"/>
      <c r="EA13" s="433"/>
      <c r="EB13" s="433"/>
      <c r="EC13" s="433"/>
      <c r="ED13" s="433"/>
      <c r="EE13" s="433"/>
      <c r="EF13" s="433"/>
      <c r="EG13" s="433"/>
      <c r="EH13" s="433"/>
      <c r="EI13" s="433"/>
      <c r="EJ13" s="433"/>
      <c r="EK13" s="433"/>
      <c r="EL13" s="433"/>
      <c r="EM13" s="433"/>
      <c r="EN13" s="434"/>
      <c r="EO13" s="432"/>
      <c r="EP13" s="433"/>
      <c r="EQ13" s="433"/>
      <c r="ER13" s="433"/>
      <c r="ES13" s="433"/>
      <c r="ET13" s="433"/>
      <c r="EU13" s="433"/>
      <c r="EV13" s="433"/>
      <c r="EW13" s="433"/>
      <c r="EX13" s="433"/>
      <c r="EY13" s="433"/>
      <c r="EZ13" s="433"/>
      <c r="FA13" s="433"/>
      <c r="FB13" s="433"/>
      <c r="FC13" s="433"/>
      <c r="FD13" s="433"/>
      <c r="FE13" s="434"/>
    </row>
    <row r="14" spans="1:162" s="163" customFormat="1" x14ac:dyDescent="0.25">
      <c r="A14" s="439">
        <v>1</v>
      </c>
      <c r="B14" s="439"/>
      <c r="C14" s="439"/>
      <c r="D14" s="439"/>
      <c r="E14" s="439"/>
      <c r="F14" s="439"/>
      <c r="G14" s="439">
        <v>2</v>
      </c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>
        <v>3</v>
      </c>
      <c r="Z14" s="439"/>
      <c r="AA14" s="439"/>
      <c r="AB14" s="439"/>
      <c r="AC14" s="439"/>
      <c r="AD14" s="439"/>
      <c r="AE14" s="439"/>
      <c r="AF14" s="439"/>
      <c r="AG14" s="439"/>
      <c r="AH14" s="439"/>
      <c r="AI14" s="439"/>
      <c r="AJ14" s="439"/>
      <c r="AK14" s="439"/>
      <c r="AL14" s="439"/>
      <c r="AM14" s="439"/>
      <c r="AN14" s="439"/>
      <c r="AO14" s="439">
        <v>4</v>
      </c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>
        <v>5</v>
      </c>
      <c r="BG14" s="439"/>
      <c r="BH14" s="439"/>
      <c r="BI14" s="439"/>
      <c r="BJ14" s="439"/>
      <c r="BK14" s="439"/>
      <c r="BL14" s="439"/>
      <c r="BM14" s="439"/>
      <c r="BN14" s="439"/>
      <c r="BO14" s="439"/>
      <c r="BP14" s="439"/>
      <c r="BQ14" s="439"/>
      <c r="BR14" s="439"/>
      <c r="BS14" s="439"/>
      <c r="BT14" s="439"/>
      <c r="BU14" s="439"/>
      <c r="BV14" s="439"/>
      <c r="BW14" s="439"/>
      <c r="BX14" s="439">
        <v>6</v>
      </c>
      <c r="BY14" s="439"/>
      <c r="BZ14" s="439"/>
      <c r="CA14" s="439"/>
      <c r="CB14" s="439"/>
      <c r="CC14" s="439"/>
      <c r="CD14" s="439"/>
      <c r="CE14" s="439"/>
      <c r="CF14" s="439"/>
      <c r="CG14" s="439"/>
      <c r="CH14" s="439"/>
      <c r="CI14" s="439"/>
      <c r="CJ14" s="439"/>
      <c r="CK14" s="439"/>
      <c r="CL14" s="439"/>
      <c r="CM14" s="439"/>
      <c r="CN14" s="439"/>
      <c r="CO14" s="439"/>
      <c r="CP14" s="439"/>
      <c r="CQ14" s="439">
        <v>7</v>
      </c>
      <c r="CR14" s="439"/>
      <c r="CS14" s="439"/>
      <c r="CT14" s="439"/>
      <c r="CU14" s="439"/>
      <c r="CV14" s="439"/>
      <c r="CW14" s="439"/>
      <c r="CX14" s="439"/>
      <c r="CY14" s="439"/>
      <c r="CZ14" s="439"/>
      <c r="DA14" s="439"/>
      <c r="DB14" s="439"/>
      <c r="DC14" s="439"/>
      <c r="DD14" s="439"/>
      <c r="DE14" s="439"/>
      <c r="DF14" s="439"/>
      <c r="DG14" s="439"/>
      <c r="DH14" s="439"/>
      <c r="DI14" s="439">
        <v>8</v>
      </c>
      <c r="DJ14" s="439"/>
      <c r="DK14" s="439"/>
      <c r="DL14" s="439"/>
      <c r="DM14" s="439"/>
      <c r="DN14" s="439"/>
      <c r="DO14" s="439"/>
      <c r="DP14" s="439"/>
      <c r="DQ14" s="439"/>
      <c r="DR14" s="439"/>
      <c r="DS14" s="439"/>
      <c r="DT14" s="439"/>
      <c r="DU14" s="439"/>
      <c r="DV14" s="439"/>
      <c r="DW14" s="439"/>
      <c r="DX14" s="439"/>
      <c r="DY14" s="439">
        <v>9</v>
      </c>
      <c r="DZ14" s="439"/>
      <c r="EA14" s="439"/>
      <c r="EB14" s="439"/>
      <c r="EC14" s="439"/>
      <c r="ED14" s="439"/>
      <c r="EE14" s="439"/>
      <c r="EF14" s="439"/>
      <c r="EG14" s="439"/>
      <c r="EH14" s="439"/>
      <c r="EI14" s="439"/>
      <c r="EJ14" s="439"/>
      <c r="EK14" s="439"/>
      <c r="EL14" s="439"/>
      <c r="EM14" s="439"/>
      <c r="EN14" s="439"/>
      <c r="EO14" s="439">
        <v>10</v>
      </c>
      <c r="EP14" s="439"/>
      <c r="EQ14" s="439"/>
      <c r="ER14" s="439"/>
      <c r="ES14" s="439"/>
      <c r="ET14" s="439"/>
      <c r="EU14" s="439"/>
      <c r="EV14" s="439"/>
      <c r="EW14" s="439"/>
      <c r="EX14" s="439"/>
      <c r="EY14" s="439"/>
      <c r="EZ14" s="439"/>
      <c r="FA14" s="439"/>
      <c r="FB14" s="439"/>
      <c r="FC14" s="439"/>
      <c r="FD14" s="439"/>
      <c r="FE14" s="439"/>
    </row>
    <row r="15" spans="1:162" s="163" customFormat="1" x14ac:dyDescent="0.25">
      <c r="A15" s="416" t="s">
        <v>324</v>
      </c>
      <c r="B15" s="416"/>
      <c r="C15" s="416"/>
      <c r="D15" s="416"/>
      <c r="E15" s="416"/>
      <c r="F15" s="416"/>
      <c r="G15" s="417" t="s">
        <v>435</v>
      </c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  <c r="X15" s="417"/>
      <c r="Y15" s="418">
        <v>1</v>
      </c>
      <c r="Z15" s="418"/>
      <c r="AA15" s="418"/>
      <c r="AB15" s="418"/>
      <c r="AC15" s="418"/>
      <c r="AD15" s="418"/>
      <c r="AE15" s="418"/>
      <c r="AF15" s="418"/>
      <c r="AG15" s="418"/>
      <c r="AH15" s="418"/>
      <c r="AI15" s="418"/>
      <c r="AJ15" s="418"/>
      <c r="AK15" s="418"/>
      <c r="AL15" s="418"/>
      <c r="AM15" s="418"/>
      <c r="AN15" s="418"/>
      <c r="AO15" s="415">
        <f>BF15+BX15+CQ15</f>
        <v>33962.400000000001</v>
      </c>
      <c r="AP15" s="415"/>
      <c r="AQ15" s="415"/>
      <c r="AR15" s="415"/>
      <c r="AS15" s="415"/>
      <c r="AT15" s="415"/>
      <c r="AU15" s="415"/>
      <c r="AV15" s="415"/>
      <c r="AW15" s="415"/>
      <c r="AX15" s="415"/>
      <c r="AY15" s="415"/>
      <c r="AZ15" s="415"/>
      <c r="BA15" s="415"/>
      <c r="BB15" s="415"/>
      <c r="BC15" s="415"/>
      <c r="BD15" s="415"/>
      <c r="BE15" s="415"/>
      <c r="BF15" s="415">
        <v>28302</v>
      </c>
      <c r="BG15" s="415"/>
      <c r="BH15" s="415"/>
      <c r="BI15" s="415"/>
      <c r="BJ15" s="415"/>
      <c r="BK15" s="415"/>
      <c r="BL15" s="415"/>
      <c r="BM15" s="415"/>
      <c r="BN15" s="415"/>
      <c r="BO15" s="415"/>
      <c r="BP15" s="415"/>
      <c r="BQ15" s="415"/>
      <c r="BR15" s="415"/>
      <c r="BS15" s="415"/>
      <c r="BT15" s="415"/>
      <c r="BU15" s="415"/>
      <c r="BV15" s="415"/>
      <c r="BW15" s="415"/>
      <c r="BX15" s="415">
        <v>0</v>
      </c>
      <c r="BY15" s="415"/>
      <c r="BZ15" s="415"/>
      <c r="CA15" s="415"/>
      <c r="CB15" s="415"/>
      <c r="CC15" s="415"/>
      <c r="CD15" s="415"/>
      <c r="CE15" s="415"/>
      <c r="CF15" s="415"/>
      <c r="CG15" s="415"/>
      <c r="CH15" s="415"/>
      <c r="CI15" s="415"/>
      <c r="CJ15" s="415"/>
      <c r="CK15" s="415"/>
      <c r="CL15" s="415"/>
      <c r="CM15" s="415"/>
      <c r="CN15" s="415"/>
      <c r="CO15" s="415"/>
      <c r="CP15" s="415"/>
      <c r="CQ15" s="419">
        <f>BF15*20/100</f>
        <v>5660.4</v>
      </c>
      <c r="CR15" s="419"/>
      <c r="CS15" s="419"/>
      <c r="CT15" s="419"/>
      <c r="CU15" s="419"/>
      <c r="CV15" s="419"/>
      <c r="CW15" s="419"/>
      <c r="CX15" s="419"/>
      <c r="CY15" s="419"/>
      <c r="CZ15" s="419"/>
      <c r="DA15" s="419"/>
      <c r="DB15" s="419"/>
      <c r="DC15" s="419"/>
      <c r="DD15" s="419"/>
      <c r="DE15" s="419"/>
      <c r="DF15" s="419"/>
      <c r="DG15" s="419"/>
      <c r="DH15" s="419"/>
      <c r="DI15" s="418"/>
      <c r="DJ15" s="418"/>
      <c r="DK15" s="418"/>
      <c r="DL15" s="418"/>
      <c r="DM15" s="418"/>
      <c r="DN15" s="418"/>
      <c r="DO15" s="418"/>
      <c r="DP15" s="418"/>
      <c r="DQ15" s="418"/>
      <c r="DR15" s="418"/>
      <c r="DS15" s="418"/>
      <c r="DT15" s="418"/>
      <c r="DU15" s="418"/>
      <c r="DV15" s="418"/>
      <c r="DW15" s="418"/>
      <c r="DX15" s="418"/>
      <c r="DY15" s="420">
        <v>2.2999999999999998</v>
      </c>
      <c r="DZ15" s="420"/>
      <c r="EA15" s="420"/>
      <c r="EB15" s="420"/>
      <c r="EC15" s="420"/>
      <c r="ED15" s="420"/>
      <c r="EE15" s="420"/>
      <c r="EF15" s="420"/>
      <c r="EG15" s="420"/>
      <c r="EH15" s="420"/>
      <c r="EI15" s="420"/>
      <c r="EJ15" s="420"/>
      <c r="EK15" s="420"/>
      <c r="EL15" s="420"/>
      <c r="EM15" s="420"/>
      <c r="EN15" s="420"/>
      <c r="EO15" s="415">
        <f>Y15*AO15*DY15*12</f>
        <v>937362.24</v>
      </c>
      <c r="EP15" s="415"/>
      <c r="EQ15" s="415"/>
      <c r="ER15" s="415"/>
      <c r="ES15" s="415"/>
      <c r="ET15" s="415"/>
      <c r="EU15" s="415"/>
      <c r="EV15" s="415"/>
      <c r="EW15" s="415"/>
      <c r="EX15" s="415"/>
      <c r="EY15" s="415"/>
      <c r="EZ15" s="415"/>
      <c r="FA15" s="415"/>
      <c r="FB15" s="415"/>
      <c r="FC15" s="415"/>
      <c r="FD15" s="415"/>
      <c r="FE15" s="415"/>
      <c r="FF15" s="242"/>
    </row>
    <row r="16" spans="1:162" s="163" customFormat="1" x14ac:dyDescent="0.25">
      <c r="A16" s="416" t="s">
        <v>198</v>
      </c>
      <c r="B16" s="416"/>
      <c r="C16" s="416"/>
      <c r="D16" s="416"/>
      <c r="E16" s="416"/>
      <c r="F16" s="416"/>
      <c r="G16" s="417" t="s">
        <v>593</v>
      </c>
      <c r="H16" s="417"/>
      <c r="I16" s="417"/>
      <c r="J16" s="417"/>
      <c r="K16" s="417"/>
      <c r="L16" s="417"/>
      <c r="M16" s="417"/>
      <c r="N16" s="417"/>
      <c r="O16" s="417"/>
      <c r="P16" s="417"/>
      <c r="Q16" s="417"/>
      <c r="R16" s="417"/>
      <c r="S16" s="417"/>
      <c r="T16" s="417"/>
      <c r="U16" s="417"/>
      <c r="V16" s="417"/>
      <c r="W16" s="417"/>
      <c r="X16" s="417"/>
      <c r="Y16" s="418">
        <v>2</v>
      </c>
      <c r="Z16" s="418"/>
      <c r="AA16" s="418"/>
      <c r="AB16" s="418"/>
      <c r="AC16" s="418"/>
      <c r="AD16" s="418"/>
      <c r="AE16" s="418"/>
      <c r="AF16" s="418"/>
      <c r="AG16" s="418"/>
      <c r="AH16" s="418"/>
      <c r="AI16" s="418"/>
      <c r="AJ16" s="418"/>
      <c r="AK16" s="418"/>
      <c r="AL16" s="418"/>
      <c r="AM16" s="418"/>
      <c r="AN16" s="418"/>
      <c r="AO16" s="415">
        <f t="shared" ref="AO16:AO52" si="0">BF16+BX16+CQ16</f>
        <v>10858.575000000001</v>
      </c>
      <c r="AP16" s="415"/>
      <c r="AQ16" s="415"/>
      <c r="AR16" s="415"/>
      <c r="AS16" s="415"/>
      <c r="AT16" s="415"/>
      <c r="AU16" s="415"/>
      <c r="AV16" s="415"/>
      <c r="AW16" s="415"/>
      <c r="AX16" s="415"/>
      <c r="AY16" s="415"/>
      <c r="AZ16" s="415"/>
      <c r="BA16" s="415"/>
      <c r="BB16" s="415"/>
      <c r="BC16" s="415"/>
      <c r="BD16" s="415"/>
      <c r="BE16" s="415"/>
      <c r="BF16" s="415">
        <v>5170.75</v>
      </c>
      <c r="BG16" s="415"/>
      <c r="BH16" s="415"/>
      <c r="BI16" s="415"/>
      <c r="BJ16" s="415"/>
      <c r="BK16" s="415"/>
      <c r="BL16" s="415"/>
      <c r="BM16" s="415"/>
      <c r="BN16" s="415"/>
      <c r="BO16" s="415"/>
      <c r="BP16" s="415"/>
      <c r="BQ16" s="415"/>
      <c r="BR16" s="415"/>
      <c r="BS16" s="415"/>
      <c r="BT16" s="415"/>
      <c r="BU16" s="415"/>
      <c r="BV16" s="415"/>
      <c r="BW16" s="415"/>
      <c r="BX16" s="415"/>
      <c r="BY16" s="415"/>
      <c r="BZ16" s="415"/>
      <c r="CA16" s="415"/>
      <c r="CB16" s="415"/>
      <c r="CC16" s="415"/>
      <c r="CD16" s="415"/>
      <c r="CE16" s="415"/>
      <c r="CF16" s="415"/>
      <c r="CG16" s="415"/>
      <c r="CH16" s="415"/>
      <c r="CI16" s="415"/>
      <c r="CJ16" s="415"/>
      <c r="CK16" s="415"/>
      <c r="CL16" s="415"/>
      <c r="CM16" s="415"/>
      <c r="CN16" s="415"/>
      <c r="CO16" s="415"/>
      <c r="CP16" s="415"/>
      <c r="CQ16" s="419">
        <f>BF16*110/100</f>
        <v>5687.8249999999998</v>
      </c>
      <c r="CR16" s="419"/>
      <c r="CS16" s="419"/>
      <c r="CT16" s="419"/>
      <c r="CU16" s="419"/>
      <c r="CV16" s="419"/>
      <c r="CW16" s="419"/>
      <c r="CX16" s="419"/>
      <c r="CY16" s="419"/>
      <c r="CZ16" s="419"/>
      <c r="DA16" s="419"/>
      <c r="DB16" s="419"/>
      <c r="DC16" s="419"/>
      <c r="DD16" s="419"/>
      <c r="DE16" s="419"/>
      <c r="DF16" s="419"/>
      <c r="DG16" s="419"/>
      <c r="DH16" s="419"/>
      <c r="DI16" s="418"/>
      <c r="DJ16" s="418"/>
      <c r="DK16" s="418"/>
      <c r="DL16" s="418"/>
      <c r="DM16" s="418"/>
      <c r="DN16" s="418"/>
      <c r="DO16" s="418"/>
      <c r="DP16" s="418"/>
      <c r="DQ16" s="418"/>
      <c r="DR16" s="418"/>
      <c r="DS16" s="418"/>
      <c r="DT16" s="418"/>
      <c r="DU16" s="418"/>
      <c r="DV16" s="418"/>
      <c r="DW16" s="418"/>
      <c r="DX16" s="418"/>
      <c r="DY16" s="420">
        <v>2.2999999999999998</v>
      </c>
      <c r="DZ16" s="420"/>
      <c r="EA16" s="420"/>
      <c r="EB16" s="420"/>
      <c r="EC16" s="420"/>
      <c r="ED16" s="420"/>
      <c r="EE16" s="420"/>
      <c r="EF16" s="420"/>
      <c r="EG16" s="420"/>
      <c r="EH16" s="420"/>
      <c r="EI16" s="420"/>
      <c r="EJ16" s="420"/>
      <c r="EK16" s="420"/>
      <c r="EL16" s="420"/>
      <c r="EM16" s="420"/>
      <c r="EN16" s="420"/>
      <c r="EO16" s="415">
        <f>Y16*AO16*DY16*12</f>
        <v>599393.34</v>
      </c>
      <c r="EP16" s="415"/>
      <c r="EQ16" s="415"/>
      <c r="ER16" s="415"/>
      <c r="ES16" s="415"/>
      <c r="ET16" s="415"/>
      <c r="EU16" s="415"/>
      <c r="EV16" s="415"/>
      <c r="EW16" s="415"/>
      <c r="EX16" s="415"/>
      <c r="EY16" s="415"/>
      <c r="EZ16" s="415"/>
      <c r="FA16" s="415"/>
      <c r="FB16" s="415"/>
      <c r="FC16" s="415"/>
      <c r="FD16" s="415"/>
      <c r="FE16" s="415"/>
      <c r="FF16" s="242"/>
    </row>
    <row r="17" spans="1:162" s="163" customFormat="1" x14ac:dyDescent="0.25">
      <c r="A17" s="416" t="s">
        <v>203</v>
      </c>
      <c r="B17" s="416"/>
      <c r="C17" s="416"/>
      <c r="D17" s="416"/>
      <c r="E17" s="416"/>
      <c r="F17" s="416"/>
      <c r="G17" s="417" t="s">
        <v>592</v>
      </c>
      <c r="H17" s="417"/>
      <c r="I17" s="417"/>
      <c r="J17" s="417"/>
      <c r="K17" s="417"/>
      <c r="L17" s="417"/>
      <c r="M17" s="417"/>
      <c r="N17" s="417"/>
      <c r="O17" s="417"/>
      <c r="P17" s="417"/>
      <c r="Q17" s="417"/>
      <c r="R17" s="417"/>
      <c r="S17" s="417"/>
      <c r="T17" s="417"/>
      <c r="U17" s="417"/>
      <c r="V17" s="417"/>
      <c r="W17" s="417"/>
      <c r="X17" s="417"/>
      <c r="Y17" s="418">
        <v>1</v>
      </c>
      <c r="Z17" s="418"/>
      <c r="AA17" s="418"/>
      <c r="AB17" s="418"/>
      <c r="AC17" s="418"/>
      <c r="AD17" s="418"/>
      <c r="AE17" s="418"/>
      <c r="AF17" s="418"/>
      <c r="AG17" s="418"/>
      <c r="AH17" s="418"/>
      <c r="AI17" s="418"/>
      <c r="AJ17" s="418"/>
      <c r="AK17" s="418"/>
      <c r="AL17" s="418"/>
      <c r="AM17" s="418"/>
      <c r="AN17" s="418"/>
      <c r="AO17" s="415">
        <f t="shared" si="0"/>
        <v>14703.95</v>
      </c>
      <c r="AP17" s="415"/>
      <c r="AQ17" s="415"/>
      <c r="AR17" s="415"/>
      <c r="AS17" s="415"/>
      <c r="AT17" s="415"/>
      <c r="AU17" s="415"/>
      <c r="AV17" s="415"/>
      <c r="AW17" s="415"/>
      <c r="AX17" s="415"/>
      <c r="AY17" s="415"/>
      <c r="AZ17" s="415"/>
      <c r="BA17" s="415"/>
      <c r="BB17" s="415"/>
      <c r="BC17" s="415"/>
      <c r="BD17" s="415"/>
      <c r="BE17" s="415"/>
      <c r="BF17" s="415">
        <v>6257</v>
      </c>
      <c r="BG17" s="415"/>
      <c r="BH17" s="415"/>
      <c r="BI17" s="415"/>
      <c r="BJ17" s="415"/>
      <c r="BK17" s="415"/>
      <c r="BL17" s="415"/>
      <c r="BM17" s="415"/>
      <c r="BN17" s="415"/>
      <c r="BO17" s="415"/>
      <c r="BP17" s="415"/>
      <c r="BQ17" s="415"/>
      <c r="BR17" s="415"/>
      <c r="BS17" s="415"/>
      <c r="BT17" s="415"/>
      <c r="BU17" s="415"/>
      <c r="BV17" s="415"/>
      <c r="BW17" s="415"/>
      <c r="BX17" s="415">
        <f>BF17*0.25</f>
        <v>1564.25</v>
      </c>
      <c r="BY17" s="415"/>
      <c r="BZ17" s="415"/>
      <c r="CA17" s="415"/>
      <c r="CB17" s="415"/>
      <c r="CC17" s="415"/>
      <c r="CD17" s="415"/>
      <c r="CE17" s="415"/>
      <c r="CF17" s="415"/>
      <c r="CG17" s="415"/>
      <c r="CH17" s="415"/>
      <c r="CI17" s="415"/>
      <c r="CJ17" s="415"/>
      <c r="CK17" s="415"/>
      <c r="CL17" s="415"/>
      <c r="CM17" s="415"/>
      <c r="CN17" s="415"/>
      <c r="CO17" s="415"/>
      <c r="CP17" s="415"/>
      <c r="CQ17" s="419">
        <f>BF17*110/100</f>
        <v>6882.7</v>
      </c>
      <c r="CR17" s="419"/>
      <c r="CS17" s="419"/>
      <c r="CT17" s="419"/>
      <c r="CU17" s="419"/>
      <c r="CV17" s="419"/>
      <c r="CW17" s="419"/>
      <c r="CX17" s="419"/>
      <c r="CY17" s="419"/>
      <c r="CZ17" s="419"/>
      <c r="DA17" s="419"/>
      <c r="DB17" s="419"/>
      <c r="DC17" s="419"/>
      <c r="DD17" s="419"/>
      <c r="DE17" s="419"/>
      <c r="DF17" s="419"/>
      <c r="DG17" s="419"/>
      <c r="DH17" s="419"/>
      <c r="DI17" s="418"/>
      <c r="DJ17" s="418"/>
      <c r="DK17" s="418"/>
      <c r="DL17" s="418"/>
      <c r="DM17" s="418"/>
      <c r="DN17" s="418"/>
      <c r="DO17" s="418"/>
      <c r="DP17" s="418"/>
      <c r="DQ17" s="418"/>
      <c r="DR17" s="418"/>
      <c r="DS17" s="418"/>
      <c r="DT17" s="418"/>
      <c r="DU17" s="418"/>
      <c r="DV17" s="418"/>
      <c r="DW17" s="418"/>
      <c r="DX17" s="418"/>
      <c r="DY17" s="420">
        <v>2.2999999999999998</v>
      </c>
      <c r="DZ17" s="420"/>
      <c r="EA17" s="420"/>
      <c r="EB17" s="420"/>
      <c r="EC17" s="420"/>
      <c r="ED17" s="420"/>
      <c r="EE17" s="420"/>
      <c r="EF17" s="420"/>
      <c r="EG17" s="420"/>
      <c r="EH17" s="420"/>
      <c r="EI17" s="420"/>
      <c r="EJ17" s="420"/>
      <c r="EK17" s="420"/>
      <c r="EL17" s="420"/>
      <c r="EM17" s="420"/>
      <c r="EN17" s="420"/>
      <c r="EO17" s="415">
        <f>Y17*AO17*DY17*12</f>
        <v>405829.02</v>
      </c>
      <c r="EP17" s="415"/>
      <c r="EQ17" s="415"/>
      <c r="ER17" s="415"/>
      <c r="ES17" s="415"/>
      <c r="ET17" s="415"/>
      <c r="EU17" s="415"/>
      <c r="EV17" s="415"/>
      <c r="EW17" s="415"/>
      <c r="EX17" s="415"/>
      <c r="EY17" s="415"/>
      <c r="EZ17" s="415"/>
      <c r="FA17" s="415"/>
      <c r="FB17" s="415"/>
      <c r="FC17" s="415"/>
      <c r="FD17" s="415"/>
      <c r="FE17" s="415"/>
      <c r="FF17" s="242"/>
    </row>
    <row r="18" spans="1:162" s="163" customFormat="1" ht="26.25" customHeight="1" x14ac:dyDescent="0.25">
      <c r="A18" s="416" t="s">
        <v>201</v>
      </c>
      <c r="B18" s="416"/>
      <c r="C18" s="416"/>
      <c r="D18" s="416"/>
      <c r="E18" s="416"/>
      <c r="F18" s="416"/>
      <c r="G18" s="417" t="s">
        <v>493</v>
      </c>
      <c r="H18" s="417"/>
      <c r="I18" s="417"/>
      <c r="J18" s="417"/>
      <c r="K18" s="417"/>
      <c r="L18" s="417"/>
      <c r="M18" s="417"/>
      <c r="N18" s="417"/>
      <c r="O18" s="417"/>
      <c r="P18" s="417"/>
      <c r="Q18" s="417"/>
      <c r="R18" s="417"/>
      <c r="S18" s="417"/>
      <c r="T18" s="417"/>
      <c r="U18" s="417"/>
      <c r="V18" s="417"/>
      <c r="W18" s="417"/>
      <c r="X18" s="417"/>
      <c r="Y18" s="418">
        <v>1</v>
      </c>
      <c r="Z18" s="418"/>
      <c r="AA18" s="418"/>
      <c r="AB18" s="418"/>
      <c r="AC18" s="418"/>
      <c r="AD18" s="418"/>
      <c r="AE18" s="418"/>
      <c r="AF18" s="418"/>
      <c r="AG18" s="418"/>
      <c r="AH18" s="418"/>
      <c r="AI18" s="418"/>
      <c r="AJ18" s="418"/>
      <c r="AK18" s="418"/>
      <c r="AL18" s="418"/>
      <c r="AM18" s="418"/>
      <c r="AN18" s="418"/>
      <c r="AO18" s="415">
        <f t="shared" si="0"/>
        <v>28018.98</v>
      </c>
      <c r="AP18" s="415"/>
      <c r="AQ18" s="415"/>
      <c r="AR18" s="415"/>
      <c r="AS18" s="415"/>
      <c r="AT18" s="415"/>
      <c r="AU18" s="415"/>
      <c r="AV18" s="415"/>
      <c r="AW18" s="415"/>
      <c r="AX18" s="415"/>
      <c r="AY18" s="415"/>
      <c r="AZ18" s="415"/>
      <c r="BA18" s="415"/>
      <c r="BB18" s="415"/>
      <c r="BC18" s="415"/>
      <c r="BD18" s="415"/>
      <c r="BE18" s="415"/>
      <c r="BF18" s="415">
        <v>25471.8</v>
      </c>
      <c r="BG18" s="415"/>
      <c r="BH18" s="415"/>
      <c r="BI18" s="415"/>
      <c r="BJ18" s="415"/>
      <c r="BK18" s="415"/>
      <c r="BL18" s="415"/>
      <c r="BM18" s="415"/>
      <c r="BN18" s="415"/>
      <c r="BO18" s="415"/>
      <c r="BP18" s="415"/>
      <c r="BQ18" s="415"/>
      <c r="BR18" s="415"/>
      <c r="BS18" s="415"/>
      <c r="BT18" s="415"/>
      <c r="BU18" s="415"/>
      <c r="BV18" s="415"/>
      <c r="BW18" s="415"/>
      <c r="BX18" s="415"/>
      <c r="BY18" s="415"/>
      <c r="BZ18" s="415"/>
      <c r="CA18" s="415"/>
      <c r="CB18" s="415"/>
      <c r="CC18" s="415"/>
      <c r="CD18" s="415"/>
      <c r="CE18" s="415"/>
      <c r="CF18" s="415"/>
      <c r="CG18" s="415"/>
      <c r="CH18" s="415"/>
      <c r="CI18" s="415"/>
      <c r="CJ18" s="415"/>
      <c r="CK18" s="415"/>
      <c r="CL18" s="415"/>
      <c r="CM18" s="415"/>
      <c r="CN18" s="415"/>
      <c r="CO18" s="415"/>
      <c r="CP18" s="415"/>
      <c r="CQ18" s="419">
        <f>BF18*10/100</f>
        <v>2547.1799999999998</v>
      </c>
      <c r="CR18" s="419"/>
      <c r="CS18" s="419"/>
      <c r="CT18" s="419"/>
      <c r="CU18" s="419"/>
      <c r="CV18" s="419"/>
      <c r="CW18" s="419"/>
      <c r="CX18" s="419"/>
      <c r="CY18" s="419"/>
      <c r="CZ18" s="419"/>
      <c r="DA18" s="419"/>
      <c r="DB18" s="419"/>
      <c r="DC18" s="419"/>
      <c r="DD18" s="419"/>
      <c r="DE18" s="419"/>
      <c r="DF18" s="419"/>
      <c r="DG18" s="419"/>
      <c r="DH18" s="419"/>
      <c r="DI18" s="418"/>
      <c r="DJ18" s="418"/>
      <c r="DK18" s="418"/>
      <c r="DL18" s="418"/>
      <c r="DM18" s="418"/>
      <c r="DN18" s="418"/>
      <c r="DO18" s="418"/>
      <c r="DP18" s="418"/>
      <c r="DQ18" s="418"/>
      <c r="DR18" s="418"/>
      <c r="DS18" s="418"/>
      <c r="DT18" s="418"/>
      <c r="DU18" s="418"/>
      <c r="DV18" s="418"/>
      <c r="DW18" s="418"/>
      <c r="DX18" s="418"/>
      <c r="DY18" s="420">
        <v>2.2999999999999998</v>
      </c>
      <c r="DZ18" s="420"/>
      <c r="EA18" s="420"/>
      <c r="EB18" s="420"/>
      <c r="EC18" s="420"/>
      <c r="ED18" s="420"/>
      <c r="EE18" s="420"/>
      <c r="EF18" s="420"/>
      <c r="EG18" s="420"/>
      <c r="EH18" s="420"/>
      <c r="EI18" s="420"/>
      <c r="EJ18" s="420"/>
      <c r="EK18" s="420"/>
      <c r="EL18" s="420"/>
      <c r="EM18" s="420"/>
      <c r="EN18" s="420"/>
      <c r="EO18" s="415">
        <f t="shared" ref="EO18:EO57" si="1">Y18*AO18*DY18*12</f>
        <v>773323.848</v>
      </c>
      <c r="EP18" s="415"/>
      <c r="EQ18" s="415"/>
      <c r="ER18" s="415"/>
      <c r="ES18" s="415"/>
      <c r="ET18" s="415"/>
      <c r="EU18" s="415"/>
      <c r="EV18" s="415"/>
      <c r="EW18" s="415"/>
      <c r="EX18" s="415"/>
      <c r="EY18" s="415"/>
      <c r="EZ18" s="415"/>
      <c r="FA18" s="415"/>
      <c r="FB18" s="415"/>
      <c r="FC18" s="415"/>
      <c r="FD18" s="415"/>
      <c r="FE18" s="415"/>
      <c r="FF18" s="242"/>
    </row>
    <row r="19" spans="1:162" s="163" customFormat="1" ht="26.25" customHeight="1" x14ac:dyDescent="0.25">
      <c r="A19" s="416" t="s">
        <v>382</v>
      </c>
      <c r="B19" s="416"/>
      <c r="C19" s="416"/>
      <c r="D19" s="416"/>
      <c r="E19" s="416"/>
      <c r="F19" s="416"/>
      <c r="G19" s="417" t="s">
        <v>595</v>
      </c>
      <c r="H19" s="417"/>
      <c r="I19" s="417"/>
      <c r="J19" s="417"/>
      <c r="K19" s="417"/>
      <c r="L19" s="417"/>
      <c r="M19" s="417"/>
      <c r="N19" s="417"/>
      <c r="O19" s="417"/>
      <c r="P19" s="417"/>
      <c r="Q19" s="417"/>
      <c r="R19" s="417"/>
      <c r="S19" s="417"/>
      <c r="T19" s="417"/>
      <c r="U19" s="417"/>
      <c r="V19" s="417"/>
      <c r="W19" s="417"/>
      <c r="X19" s="417"/>
      <c r="Y19" s="418">
        <v>0.5</v>
      </c>
      <c r="Z19" s="418"/>
      <c r="AA19" s="418"/>
      <c r="AB19" s="418"/>
      <c r="AC19" s="418"/>
      <c r="AD19" s="418"/>
      <c r="AE19" s="418"/>
      <c r="AF19" s="418"/>
      <c r="AG19" s="418"/>
      <c r="AH19" s="418"/>
      <c r="AI19" s="418"/>
      <c r="AJ19" s="418"/>
      <c r="AK19" s="418"/>
      <c r="AL19" s="418"/>
      <c r="AM19" s="418"/>
      <c r="AN19" s="418"/>
      <c r="AO19" s="415">
        <f t="shared" ref="AO19" si="2">BF19+BX19+CQ19</f>
        <v>29717.100000000002</v>
      </c>
      <c r="AP19" s="415"/>
      <c r="AQ19" s="415"/>
      <c r="AR19" s="415"/>
      <c r="AS19" s="415"/>
      <c r="AT19" s="415"/>
      <c r="AU19" s="415"/>
      <c r="AV19" s="415"/>
      <c r="AW19" s="415"/>
      <c r="AX19" s="415"/>
      <c r="AY19" s="415"/>
      <c r="AZ19" s="415"/>
      <c r="BA19" s="415"/>
      <c r="BB19" s="415"/>
      <c r="BC19" s="415"/>
      <c r="BD19" s="415"/>
      <c r="BE19" s="415"/>
      <c r="BF19" s="415">
        <f>9905.7*2</f>
        <v>19811.400000000001</v>
      </c>
      <c r="BG19" s="415"/>
      <c r="BH19" s="415"/>
      <c r="BI19" s="415"/>
      <c r="BJ19" s="415"/>
      <c r="BK19" s="415"/>
      <c r="BL19" s="415"/>
      <c r="BM19" s="415"/>
      <c r="BN19" s="415"/>
      <c r="BO19" s="415"/>
      <c r="BP19" s="415"/>
      <c r="BQ19" s="415"/>
      <c r="BR19" s="415"/>
      <c r="BS19" s="415"/>
      <c r="BT19" s="415"/>
      <c r="BU19" s="415"/>
      <c r="BV19" s="415"/>
      <c r="BW19" s="415"/>
      <c r="BX19" s="415"/>
      <c r="BY19" s="415"/>
      <c r="BZ19" s="415"/>
      <c r="CA19" s="415"/>
      <c r="CB19" s="415"/>
      <c r="CC19" s="415"/>
      <c r="CD19" s="415"/>
      <c r="CE19" s="415"/>
      <c r="CF19" s="415"/>
      <c r="CG19" s="415"/>
      <c r="CH19" s="415"/>
      <c r="CI19" s="415"/>
      <c r="CJ19" s="415"/>
      <c r="CK19" s="415"/>
      <c r="CL19" s="415"/>
      <c r="CM19" s="415"/>
      <c r="CN19" s="415"/>
      <c r="CO19" s="415"/>
      <c r="CP19" s="415"/>
      <c r="CQ19" s="419">
        <f>BF19*50/100</f>
        <v>9905.7000000000007</v>
      </c>
      <c r="CR19" s="419"/>
      <c r="CS19" s="419"/>
      <c r="CT19" s="419"/>
      <c r="CU19" s="419"/>
      <c r="CV19" s="419"/>
      <c r="CW19" s="419"/>
      <c r="CX19" s="419"/>
      <c r="CY19" s="419"/>
      <c r="CZ19" s="419"/>
      <c r="DA19" s="419"/>
      <c r="DB19" s="419"/>
      <c r="DC19" s="419"/>
      <c r="DD19" s="419"/>
      <c r="DE19" s="419"/>
      <c r="DF19" s="419"/>
      <c r="DG19" s="419"/>
      <c r="DH19" s="419"/>
      <c r="DI19" s="418"/>
      <c r="DJ19" s="418"/>
      <c r="DK19" s="418"/>
      <c r="DL19" s="418"/>
      <c r="DM19" s="418"/>
      <c r="DN19" s="418"/>
      <c r="DO19" s="418"/>
      <c r="DP19" s="418"/>
      <c r="DQ19" s="418"/>
      <c r="DR19" s="418"/>
      <c r="DS19" s="418"/>
      <c r="DT19" s="418"/>
      <c r="DU19" s="418"/>
      <c r="DV19" s="418"/>
      <c r="DW19" s="418"/>
      <c r="DX19" s="418"/>
      <c r="DY19" s="420">
        <v>2.2999999999999998</v>
      </c>
      <c r="DZ19" s="420"/>
      <c r="EA19" s="420"/>
      <c r="EB19" s="420"/>
      <c r="EC19" s="420"/>
      <c r="ED19" s="420"/>
      <c r="EE19" s="420"/>
      <c r="EF19" s="420"/>
      <c r="EG19" s="420"/>
      <c r="EH19" s="420"/>
      <c r="EI19" s="420"/>
      <c r="EJ19" s="420"/>
      <c r="EK19" s="420"/>
      <c r="EL19" s="420"/>
      <c r="EM19" s="420"/>
      <c r="EN19" s="420"/>
      <c r="EO19" s="415">
        <f t="shared" ref="EO19" si="3">Y19*AO19*DY19*12</f>
        <v>410095.98</v>
      </c>
      <c r="EP19" s="415"/>
      <c r="EQ19" s="415"/>
      <c r="ER19" s="415"/>
      <c r="ES19" s="415"/>
      <c r="ET19" s="415"/>
      <c r="EU19" s="415"/>
      <c r="EV19" s="415"/>
      <c r="EW19" s="415"/>
      <c r="EX19" s="415"/>
      <c r="EY19" s="415"/>
      <c r="EZ19" s="415"/>
      <c r="FA19" s="415"/>
      <c r="FB19" s="415"/>
      <c r="FC19" s="415"/>
      <c r="FD19" s="415"/>
      <c r="FE19" s="415"/>
      <c r="FF19" s="242"/>
    </row>
    <row r="20" spans="1:162" s="163" customFormat="1" x14ac:dyDescent="0.25">
      <c r="A20" s="416" t="s">
        <v>202</v>
      </c>
      <c r="B20" s="416"/>
      <c r="C20" s="416"/>
      <c r="D20" s="416"/>
      <c r="E20" s="416"/>
      <c r="F20" s="416"/>
      <c r="G20" s="417" t="s">
        <v>494</v>
      </c>
      <c r="H20" s="417"/>
      <c r="I20" s="417"/>
      <c r="J20" s="417"/>
      <c r="K20" s="417"/>
      <c r="L20" s="417"/>
      <c r="M20" s="417"/>
      <c r="N20" s="417"/>
      <c r="O20" s="417"/>
      <c r="P20" s="417"/>
      <c r="Q20" s="417"/>
      <c r="R20" s="417"/>
      <c r="S20" s="417"/>
      <c r="T20" s="417"/>
      <c r="U20" s="417"/>
      <c r="V20" s="417"/>
      <c r="W20" s="417"/>
      <c r="X20" s="417"/>
      <c r="Y20" s="418">
        <v>2</v>
      </c>
      <c r="Z20" s="418"/>
      <c r="AA20" s="418"/>
      <c r="AB20" s="418"/>
      <c r="AC20" s="418"/>
      <c r="AD20" s="418"/>
      <c r="AE20" s="418"/>
      <c r="AF20" s="418"/>
      <c r="AG20" s="418"/>
      <c r="AH20" s="418"/>
      <c r="AI20" s="418"/>
      <c r="AJ20" s="418"/>
      <c r="AK20" s="418"/>
      <c r="AL20" s="418"/>
      <c r="AM20" s="418"/>
      <c r="AN20" s="418"/>
      <c r="AO20" s="415">
        <f>BF20+BX20+CQ20</f>
        <v>15246.8</v>
      </c>
      <c r="AP20" s="415"/>
      <c r="AQ20" s="415"/>
      <c r="AR20" s="415"/>
      <c r="AS20" s="415"/>
      <c r="AT20" s="415"/>
      <c r="AU20" s="415"/>
      <c r="AV20" s="415"/>
      <c r="AW20" s="415"/>
      <c r="AX20" s="415"/>
      <c r="AY20" s="415"/>
      <c r="AZ20" s="415"/>
      <c r="BA20" s="415"/>
      <c r="BB20" s="415"/>
      <c r="BC20" s="415"/>
      <c r="BD20" s="415"/>
      <c r="BE20" s="415"/>
      <c r="BF20" s="415">
        <v>6488</v>
      </c>
      <c r="BG20" s="415"/>
      <c r="BH20" s="415"/>
      <c r="BI20" s="415"/>
      <c r="BJ20" s="415"/>
      <c r="BK20" s="415"/>
      <c r="BL20" s="415"/>
      <c r="BM20" s="415"/>
      <c r="BN20" s="415"/>
      <c r="BO20" s="415"/>
      <c r="BP20" s="415"/>
      <c r="BQ20" s="415"/>
      <c r="BR20" s="415"/>
      <c r="BS20" s="415"/>
      <c r="BT20" s="415"/>
      <c r="BU20" s="415"/>
      <c r="BV20" s="415"/>
      <c r="BW20" s="415"/>
      <c r="BX20" s="415">
        <f>BF20*0.25</f>
        <v>1622</v>
      </c>
      <c r="BY20" s="415"/>
      <c r="BZ20" s="415"/>
      <c r="CA20" s="415"/>
      <c r="CB20" s="415"/>
      <c r="CC20" s="415"/>
      <c r="CD20" s="415"/>
      <c r="CE20" s="415"/>
      <c r="CF20" s="415"/>
      <c r="CG20" s="415"/>
      <c r="CH20" s="415"/>
      <c r="CI20" s="415"/>
      <c r="CJ20" s="415"/>
      <c r="CK20" s="415"/>
      <c r="CL20" s="415"/>
      <c r="CM20" s="415"/>
      <c r="CN20" s="415"/>
      <c r="CO20" s="415"/>
      <c r="CP20" s="415"/>
      <c r="CQ20" s="419">
        <f>BF20*110/100</f>
        <v>7136.8</v>
      </c>
      <c r="CR20" s="419"/>
      <c r="CS20" s="419"/>
      <c r="CT20" s="419"/>
      <c r="CU20" s="419"/>
      <c r="CV20" s="419"/>
      <c r="CW20" s="419"/>
      <c r="CX20" s="419"/>
      <c r="CY20" s="419"/>
      <c r="CZ20" s="419"/>
      <c r="DA20" s="419"/>
      <c r="DB20" s="419"/>
      <c r="DC20" s="419"/>
      <c r="DD20" s="419"/>
      <c r="DE20" s="419"/>
      <c r="DF20" s="419"/>
      <c r="DG20" s="419"/>
      <c r="DH20" s="419"/>
      <c r="DI20" s="418"/>
      <c r="DJ20" s="418"/>
      <c r="DK20" s="418"/>
      <c r="DL20" s="418"/>
      <c r="DM20" s="418"/>
      <c r="DN20" s="418"/>
      <c r="DO20" s="418"/>
      <c r="DP20" s="418"/>
      <c r="DQ20" s="418"/>
      <c r="DR20" s="418"/>
      <c r="DS20" s="418"/>
      <c r="DT20" s="418"/>
      <c r="DU20" s="418"/>
      <c r="DV20" s="418"/>
      <c r="DW20" s="418"/>
      <c r="DX20" s="418"/>
      <c r="DY20" s="420">
        <v>2.2999999999999998</v>
      </c>
      <c r="DZ20" s="420"/>
      <c r="EA20" s="420"/>
      <c r="EB20" s="420"/>
      <c r="EC20" s="420"/>
      <c r="ED20" s="420"/>
      <c r="EE20" s="420"/>
      <c r="EF20" s="420"/>
      <c r="EG20" s="420"/>
      <c r="EH20" s="420"/>
      <c r="EI20" s="420"/>
      <c r="EJ20" s="420"/>
      <c r="EK20" s="420"/>
      <c r="EL20" s="420"/>
      <c r="EM20" s="420"/>
      <c r="EN20" s="420"/>
      <c r="EO20" s="415">
        <f t="shared" si="1"/>
        <v>841623.35999999987</v>
      </c>
      <c r="EP20" s="415"/>
      <c r="EQ20" s="415"/>
      <c r="ER20" s="415"/>
      <c r="ES20" s="415"/>
      <c r="ET20" s="415"/>
      <c r="EU20" s="415"/>
      <c r="EV20" s="415"/>
      <c r="EW20" s="415"/>
      <c r="EX20" s="415"/>
      <c r="EY20" s="415"/>
      <c r="EZ20" s="415"/>
      <c r="FA20" s="415"/>
      <c r="FB20" s="415"/>
      <c r="FC20" s="415"/>
      <c r="FD20" s="415"/>
      <c r="FE20" s="415"/>
      <c r="FF20" s="242"/>
    </row>
    <row r="21" spans="1:162" s="163" customFormat="1" ht="28.5" customHeight="1" x14ac:dyDescent="0.25">
      <c r="A21" s="416" t="s">
        <v>200</v>
      </c>
      <c r="B21" s="416"/>
      <c r="C21" s="416"/>
      <c r="D21" s="416"/>
      <c r="E21" s="416"/>
      <c r="F21" s="416"/>
      <c r="G21" s="417" t="s">
        <v>495</v>
      </c>
      <c r="H21" s="417"/>
      <c r="I21" s="417"/>
      <c r="J21" s="417"/>
      <c r="K21" s="417"/>
      <c r="L21" s="417"/>
      <c r="M21" s="417"/>
      <c r="N21" s="417"/>
      <c r="O21" s="417"/>
      <c r="P21" s="417"/>
      <c r="Q21" s="417"/>
      <c r="R21" s="417"/>
      <c r="S21" s="417"/>
      <c r="T21" s="417"/>
      <c r="U21" s="417"/>
      <c r="V21" s="417"/>
      <c r="W21" s="417"/>
      <c r="X21" s="417"/>
      <c r="Y21" s="418">
        <v>4</v>
      </c>
      <c r="Z21" s="418"/>
      <c r="AA21" s="418"/>
      <c r="AB21" s="418"/>
      <c r="AC21" s="418"/>
      <c r="AD21" s="418"/>
      <c r="AE21" s="418"/>
      <c r="AF21" s="418"/>
      <c r="AG21" s="418"/>
      <c r="AH21" s="418"/>
      <c r="AI21" s="418"/>
      <c r="AJ21" s="418"/>
      <c r="AK21" s="418"/>
      <c r="AL21" s="418"/>
      <c r="AM21" s="418"/>
      <c r="AN21" s="418"/>
      <c r="AO21" s="415">
        <f t="shared" si="0"/>
        <v>14098.424000000001</v>
      </c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>
        <v>6877.28</v>
      </c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>
        <f>BF21*0.25</f>
        <v>1719.32</v>
      </c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9">
        <f>BF21*80/100</f>
        <v>5501.8240000000005</v>
      </c>
      <c r="CR21" s="419"/>
      <c r="CS21" s="419"/>
      <c r="CT21" s="419"/>
      <c r="CU21" s="419"/>
      <c r="CV21" s="419"/>
      <c r="CW21" s="419"/>
      <c r="CX21" s="419"/>
      <c r="CY21" s="419"/>
      <c r="CZ21" s="419"/>
      <c r="DA21" s="419"/>
      <c r="DB21" s="419"/>
      <c r="DC21" s="419"/>
      <c r="DD21" s="419"/>
      <c r="DE21" s="419"/>
      <c r="DF21" s="419"/>
      <c r="DG21" s="419"/>
      <c r="DH21" s="419"/>
      <c r="DI21" s="418"/>
      <c r="DJ21" s="418"/>
      <c r="DK21" s="418"/>
      <c r="DL21" s="418"/>
      <c r="DM21" s="418"/>
      <c r="DN21" s="418"/>
      <c r="DO21" s="418"/>
      <c r="DP21" s="418"/>
      <c r="DQ21" s="418"/>
      <c r="DR21" s="418"/>
      <c r="DS21" s="418"/>
      <c r="DT21" s="418"/>
      <c r="DU21" s="418"/>
      <c r="DV21" s="418"/>
      <c r="DW21" s="418"/>
      <c r="DX21" s="418"/>
      <c r="DY21" s="420">
        <v>2.2999999999999998</v>
      </c>
      <c r="DZ21" s="420"/>
      <c r="EA21" s="420"/>
      <c r="EB21" s="420"/>
      <c r="EC21" s="420"/>
      <c r="ED21" s="420"/>
      <c r="EE21" s="420"/>
      <c r="EF21" s="420"/>
      <c r="EG21" s="420"/>
      <c r="EH21" s="420"/>
      <c r="EI21" s="420"/>
      <c r="EJ21" s="420"/>
      <c r="EK21" s="420"/>
      <c r="EL21" s="420"/>
      <c r="EM21" s="420"/>
      <c r="EN21" s="420"/>
      <c r="EO21" s="415">
        <f t="shared" si="1"/>
        <v>1556466.0096</v>
      </c>
      <c r="EP21" s="415"/>
      <c r="EQ21" s="415"/>
      <c r="ER21" s="415"/>
      <c r="ES21" s="415"/>
      <c r="ET21" s="415"/>
      <c r="EU21" s="415"/>
      <c r="EV21" s="415"/>
      <c r="EW21" s="415"/>
      <c r="EX21" s="415"/>
      <c r="EY21" s="415"/>
      <c r="EZ21" s="415"/>
      <c r="FA21" s="415"/>
      <c r="FB21" s="415"/>
      <c r="FC21" s="415"/>
      <c r="FD21" s="415"/>
      <c r="FE21" s="415"/>
      <c r="FF21" s="242"/>
    </row>
    <row r="22" spans="1:162" s="163" customFormat="1" ht="28.5" customHeight="1" x14ac:dyDescent="0.25">
      <c r="A22" s="416" t="s">
        <v>383</v>
      </c>
      <c r="B22" s="416"/>
      <c r="C22" s="416"/>
      <c r="D22" s="416"/>
      <c r="E22" s="416"/>
      <c r="F22" s="416"/>
      <c r="G22" s="417" t="s">
        <v>496</v>
      </c>
      <c r="H22" s="417"/>
      <c r="I22" s="417"/>
      <c r="J22" s="417"/>
      <c r="K22" s="417"/>
      <c r="L22" s="417"/>
      <c r="M22" s="417"/>
      <c r="N22" s="417"/>
      <c r="O22" s="417"/>
      <c r="P22" s="417"/>
      <c r="Q22" s="417"/>
      <c r="R22" s="417"/>
      <c r="S22" s="417"/>
      <c r="T22" s="417"/>
      <c r="U22" s="417"/>
      <c r="V22" s="417"/>
      <c r="W22" s="417"/>
      <c r="X22" s="417"/>
      <c r="Y22" s="418">
        <v>2</v>
      </c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5">
        <f t="shared" ref="AO22" si="4">BF22+BX22+CQ22</f>
        <v>13699.412000000002</v>
      </c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>
        <v>6682.64</v>
      </c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>
        <f>BF22*0.25</f>
        <v>1670.66</v>
      </c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9">
        <f>BF22*80/100</f>
        <v>5346.112000000001</v>
      </c>
      <c r="CR22" s="419"/>
      <c r="CS22" s="419"/>
      <c r="CT22" s="419"/>
      <c r="CU22" s="419"/>
      <c r="CV22" s="419"/>
      <c r="CW22" s="419"/>
      <c r="CX22" s="419"/>
      <c r="CY22" s="419"/>
      <c r="CZ22" s="419"/>
      <c r="DA22" s="419"/>
      <c r="DB22" s="419"/>
      <c r="DC22" s="419"/>
      <c r="DD22" s="419"/>
      <c r="DE22" s="419"/>
      <c r="DF22" s="419"/>
      <c r="DG22" s="419"/>
      <c r="DH22" s="419"/>
      <c r="DI22" s="418"/>
      <c r="DJ22" s="418"/>
      <c r="DK22" s="418"/>
      <c r="DL22" s="418"/>
      <c r="DM22" s="418"/>
      <c r="DN22" s="418"/>
      <c r="DO22" s="418"/>
      <c r="DP22" s="418"/>
      <c r="DQ22" s="418"/>
      <c r="DR22" s="418"/>
      <c r="DS22" s="418"/>
      <c r="DT22" s="418"/>
      <c r="DU22" s="418"/>
      <c r="DV22" s="418"/>
      <c r="DW22" s="418"/>
      <c r="DX22" s="418"/>
      <c r="DY22" s="420">
        <v>2.2999999999999998</v>
      </c>
      <c r="DZ22" s="420"/>
      <c r="EA22" s="420"/>
      <c r="EB22" s="420"/>
      <c r="EC22" s="420"/>
      <c r="ED22" s="420"/>
      <c r="EE22" s="420"/>
      <c r="EF22" s="420"/>
      <c r="EG22" s="420"/>
      <c r="EH22" s="420"/>
      <c r="EI22" s="420"/>
      <c r="EJ22" s="420"/>
      <c r="EK22" s="420"/>
      <c r="EL22" s="420"/>
      <c r="EM22" s="420"/>
      <c r="EN22" s="420"/>
      <c r="EO22" s="415">
        <f t="shared" ref="EO22" si="5">Y22*AO22*DY22*12</f>
        <v>756207.54240000015</v>
      </c>
      <c r="EP22" s="415"/>
      <c r="EQ22" s="415"/>
      <c r="ER22" s="415"/>
      <c r="ES22" s="415"/>
      <c r="ET22" s="415"/>
      <c r="EU22" s="415"/>
      <c r="EV22" s="415"/>
      <c r="EW22" s="415"/>
      <c r="EX22" s="415"/>
      <c r="EY22" s="415"/>
      <c r="EZ22" s="415"/>
      <c r="FA22" s="415"/>
      <c r="FB22" s="415"/>
      <c r="FC22" s="415"/>
      <c r="FD22" s="415"/>
      <c r="FE22" s="415"/>
      <c r="FF22" s="242"/>
    </row>
    <row r="23" spans="1:162" s="163" customFormat="1" ht="31.5" customHeight="1" x14ac:dyDescent="0.25">
      <c r="A23" s="416" t="s">
        <v>384</v>
      </c>
      <c r="B23" s="416"/>
      <c r="C23" s="416"/>
      <c r="D23" s="416"/>
      <c r="E23" s="416"/>
      <c r="F23" s="416"/>
      <c r="G23" s="417" t="s">
        <v>496</v>
      </c>
      <c r="H23" s="417"/>
      <c r="I23" s="417"/>
      <c r="J23" s="417"/>
      <c r="K23" s="417"/>
      <c r="L23" s="417"/>
      <c r="M23" s="417"/>
      <c r="N23" s="417"/>
      <c r="O23" s="417"/>
      <c r="P23" s="417"/>
      <c r="Q23" s="417"/>
      <c r="R23" s="417"/>
      <c r="S23" s="417"/>
      <c r="T23" s="417"/>
      <c r="U23" s="417"/>
      <c r="V23" s="417"/>
      <c r="W23" s="417"/>
      <c r="X23" s="417"/>
      <c r="Y23" s="418">
        <v>5</v>
      </c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5">
        <f t="shared" si="0"/>
        <v>13300.4</v>
      </c>
      <c r="AP23" s="415"/>
      <c r="AQ23" s="415"/>
      <c r="AR23" s="415"/>
      <c r="AS23" s="415"/>
      <c r="AT23" s="415"/>
      <c r="AU23" s="415"/>
      <c r="AV23" s="415"/>
      <c r="AW23" s="415"/>
      <c r="AX23" s="415"/>
      <c r="AY23" s="415"/>
      <c r="AZ23" s="415"/>
      <c r="BA23" s="415"/>
      <c r="BB23" s="415"/>
      <c r="BC23" s="415"/>
      <c r="BD23" s="415"/>
      <c r="BE23" s="415"/>
      <c r="BF23" s="415">
        <v>6488</v>
      </c>
      <c r="BG23" s="415"/>
      <c r="BH23" s="415"/>
      <c r="BI23" s="415"/>
      <c r="BJ23" s="415"/>
      <c r="BK23" s="415"/>
      <c r="BL23" s="415"/>
      <c r="BM23" s="415"/>
      <c r="BN23" s="415"/>
      <c r="BO23" s="415"/>
      <c r="BP23" s="415"/>
      <c r="BQ23" s="415"/>
      <c r="BR23" s="415"/>
      <c r="BS23" s="415"/>
      <c r="BT23" s="415"/>
      <c r="BU23" s="415"/>
      <c r="BV23" s="415"/>
      <c r="BW23" s="415"/>
      <c r="BX23" s="415">
        <f>BF23*0.25</f>
        <v>1622</v>
      </c>
      <c r="BY23" s="415"/>
      <c r="BZ23" s="415"/>
      <c r="CA23" s="415"/>
      <c r="CB23" s="415"/>
      <c r="CC23" s="415"/>
      <c r="CD23" s="415"/>
      <c r="CE23" s="415"/>
      <c r="CF23" s="415"/>
      <c r="CG23" s="415"/>
      <c r="CH23" s="415"/>
      <c r="CI23" s="415"/>
      <c r="CJ23" s="415"/>
      <c r="CK23" s="415"/>
      <c r="CL23" s="415"/>
      <c r="CM23" s="415"/>
      <c r="CN23" s="415"/>
      <c r="CO23" s="415"/>
      <c r="CP23" s="415"/>
      <c r="CQ23" s="419">
        <f>BF23*80/100</f>
        <v>5190.3999999999996</v>
      </c>
      <c r="CR23" s="419"/>
      <c r="CS23" s="419"/>
      <c r="CT23" s="419"/>
      <c r="CU23" s="419"/>
      <c r="CV23" s="419"/>
      <c r="CW23" s="419"/>
      <c r="CX23" s="419"/>
      <c r="CY23" s="419"/>
      <c r="CZ23" s="419"/>
      <c r="DA23" s="419"/>
      <c r="DB23" s="419"/>
      <c r="DC23" s="419"/>
      <c r="DD23" s="419"/>
      <c r="DE23" s="419"/>
      <c r="DF23" s="419"/>
      <c r="DG23" s="419"/>
      <c r="DH23" s="419"/>
      <c r="DI23" s="418"/>
      <c r="DJ23" s="418"/>
      <c r="DK23" s="418"/>
      <c r="DL23" s="418"/>
      <c r="DM23" s="418"/>
      <c r="DN23" s="418"/>
      <c r="DO23" s="418"/>
      <c r="DP23" s="418"/>
      <c r="DQ23" s="418"/>
      <c r="DR23" s="418"/>
      <c r="DS23" s="418"/>
      <c r="DT23" s="418"/>
      <c r="DU23" s="418"/>
      <c r="DV23" s="418"/>
      <c r="DW23" s="418"/>
      <c r="DX23" s="418"/>
      <c r="DY23" s="420">
        <v>2.2999999999999998</v>
      </c>
      <c r="DZ23" s="420"/>
      <c r="EA23" s="420"/>
      <c r="EB23" s="420"/>
      <c r="EC23" s="420"/>
      <c r="ED23" s="420"/>
      <c r="EE23" s="420"/>
      <c r="EF23" s="420"/>
      <c r="EG23" s="420"/>
      <c r="EH23" s="420"/>
      <c r="EI23" s="420"/>
      <c r="EJ23" s="420"/>
      <c r="EK23" s="420"/>
      <c r="EL23" s="420"/>
      <c r="EM23" s="420"/>
      <c r="EN23" s="420"/>
      <c r="EO23" s="415">
        <f t="shared" si="1"/>
        <v>1835455.1999999997</v>
      </c>
      <c r="EP23" s="415"/>
      <c r="EQ23" s="415"/>
      <c r="ER23" s="415"/>
      <c r="ES23" s="415"/>
      <c r="ET23" s="415"/>
      <c r="EU23" s="415"/>
      <c r="EV23" s="415"/>
      <c r="EW23" s="415"/>
      <c r="EX23" s="415"/>
      <c r="EY23" s="415"/>
      <c r="EZ23" s="415"/>
      <c r="FA23" s="415"/>
      <c r="FB23" s="415"/>
      <c r="FC23" s="415"/>
      <c r="FD23" s="415"/>
      <c r="FE23" s="415"/>
      <c r="FF23" s="242"/>
    </row>
    <row r="24" spans="1:162" s="163" customFormat="1" x14ac:dyDescent="0.25">
      <c r="A24" s="416" t="s">
        <v>385</v>
      </c>
      <c r="B24" s="416"/>
      <c r="C24" s="416"/>
      <c r="D24" s="416"/>
      <c r="E24" s="416"/>
      <c r="F24" s="416"/>
      <c r="G24" s="417" t="s">
        <v>497</v>
      </c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43">
        <v>1</v>
      </c>
      <c r="Z24" s="443"/>
      <c r="AA24" s="443"/>
      <c r="AB24" s="443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443"/>
      <c r="AO24" s="415">
        <f t="shared" si="0"/>
        <v>12444.8</v>
      </c>
      <c r="AP24" s="415"/>
      <c r="AQ24" s="415"/>
      <c r="AR24" s="415"/>
      <c r="AS24" s="415"/>
      <c r="AT24" s="415"/>
      <c r="AU24" s="415"/>
      <c r="AV24" s="415"/>
      <c r="AW24" s="415"/>
      <c r="AX24" s="415"/>
      <c r="AY24" s="415"/>
      <c r="AZ24" s="415"/>
      <c r="BA24" s="415"/>
      <c r="BB24" s="415"/>
      <c r="BC24" s="415"/>
      <c r="BD24" s="415"/>
      <c r="BE24" s="415"/>
      <c r="BF24" s="415">
        <v>6222.4</v>
      </c>
      <c r="BG24" s="415"/>
      <c r="BH24" s="415"/>
      <c r="BI24" s="415"/>
      <c r="BJ24" s="415"/>
      <c r="BK24" s="415"/>
      <c r="BL24" s="415"/>
      <c r="BM24" s="415"/>
      <c r="BN24" s="415"/>
      <c r="BO24" s="415"/>
      <c r="BP24" s="415"/>
      <c r="BQ24" s="415"/>
      <c r="BR24" s="415"/>
      <c r="BS24" s="415"/>
      <c r="BT24" s="415"/>
      <c r="BU24" s="415"/>
      <c r="BV24" s="415"/>
      <c r="BW24" s="415"/>
      <c r="BX24" s="415"/>
      <c r="BY24" s="415"/>
      <c r="BZ24" s="415"/>
      <c r="CA24" s="415"/>
      <c r="CB24" s="415"/>
      <c r="CC24" s="415"/>
      <c r="CD24" s="415"/>
      <c r="CE24" s="415"/>
      <c r="CF24" s="415"/>
      <c r="CG24" s="415"/>
      <c r="CH24" s="415"/>
      <c r="CI24" s="415"/>
      <c r="CJ24" s="415"/>
      <c r="CK24" s="415"/>
      <c r="CL24" s="415"/>
      <c r="CM24" s="415"/>
      <c r="CN24" s="415"/>
      <c r="CO24" s="415"/>
      <c r="CP24" s="415"/>
      <c r="CQ24" s="419">
        <f>BF24*100/100</f>
        <v>6222.4</v>
      </c>
      <c r="CR24" s="419"/>
      <c r="CS24" s="419"/>
      <c r="CT24" s="419"/>
      <c r="CU24" s="419"/>
      <c r="CV24" s="419"/>
      <c r="CW24" s="419"/>
      <c r="CX24" s="419"/>
      <c r="CY24" s="419"/>
      <c r="CZ24" s="419"/>
      <c r="DA24" s="419"/>
      <c r="DB24" s="419"/>
      <c r="DC24" s="419"/>
      <c r="DD24" s="419"/>
      <c r="DE24" s="419"/>
      <c r="DF24" s="419"/>
      <c r="DG24" s="419"/>
      <c r="DH24" s="419"/>
      <c r="DI24" s="418"/>
      <c r="DJ24" s="418"/>
      <c r="DK24" s="418"/>
      <c r="DL24" s="418"/>
      <c r="DM24" s="418"/>
      <c r="DN24" s="418"/>
      <c r="DO24" s="418"/>
      <c r="DP24" s="418"/>
      <c r="DQ24" s="418"/>
      <c r="DR24" s="418"/>
      <c r="DS24" s="418"/>
      <c r="DT24" s="418"/>
      <c r="DU24" s="418"/>
      <c r="DV24" s="418"/>
      <c r="DW24" s="418"/>
      <c r="DX24" s="418"/>
      <c r="DY24" s="420">
        <v>2.2999999999999998</v>
      </c>
      <c r="DZ24" s="420"/>
      <c r="EA24" s="420"/>
      <c r="EB24" s="420"/>
      <c r="EC24" s="420"/>
      <c r="ED24" s="420"/>
      <c r="EE24" s="420"/>
      <c r="EF24" s="420"/>
      <c r="EG24" s="420"/>
      <c r="EH24" s="420"/>
      <c r="EI24" s="420"/>
      <c r="EJ24" s="420"/>
      <c r="EK24" s="420"/>
      <c r="EL24" s="420"/>
      <c r="EM24" s="420"/>
      <c r="EN24" s="420"/>
      <c r="EO24" s="415">
        <f t="shared" si="1"/>
        <v>343476.47999999998</v>
      </c>
      <c r="EP24" s="415"/>
      <c r="EQ24" s="415"/>
      <c r="ER24" s="415"/>
      <c r="ES24" s="415"/>
      <c r="ET24" s="415"/>
      <c r="EU24" s="415"/>
      <c r="EV24" s="415"/>
      <c r="EW24" s="415"/>
      <c r="EX24" s="415"/>
      <c r="EY24" s="415"/>
      <c r="EZ24" s="415"/>
      <c r="FA24" s="415"/>
      <c r="FB24" s="415"/>
      <c r="FC24" s="415"/>
      <c r="FD24" s="415"/>
      <c r="FE24" s="415"/>
      <c r="FF24" s="242"/>
    </row>
    <row r="25" spans="1:162" s="163" customFormat="1" x14ac:dyDescent="0.25">
      <c r="A25" s="416" t="s">
        <v>386</v>
      </c>
      <c r="B25" s="416"/>
      <c r="C25" s="416"/>
      <c r="D25" s="416"/>
      <c r="E25" s="416"/>
      <c r="F25" s="416"/>
      <c r="G25" s="417" t="s">
        <v>605</v>
      </c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8">
        <v>1</v>
      </c>
      <c r="Z25" s="418"/>
      <c r="AA25" s="418"/>
      <c r="AB25" s="418"/>
      <c r="AC25" s="418"/>
      <c r="AD25" s="418"/>
      <c r="AE25" s="418"/>
      <c r="AF25" s="418"/>
      <c r="AG25" s="418"/>
      <c r="AH25" s="418"/>
      <c r="AI25" s="418"/>
      <c r="AJ25" s="418"/>
      <c r="AK25" s="418"/>
      <c r="AL25" s="418"/>
      <c r="AM25" s="418"/>
      <c r="AN25" s="418"/>
      <c r="AO25" s="415">
        <f t="shared" si="0"/>
        <v>5148</v>
      </c>
      <c r="AP25" s="415"/>
      <c r="AQ25" s="415"/>
      <c r="AR25" s="415"/>
      <c r="AS25" s="415"/>
      <c r="AT25" s="415"/>
      <c r="AU25" s="415"/>
      <c r="AV25" s="415"/>
      <c r="AW25" s="415"/>
      <c r="AX25" s="415"/>
      <c r="AY25" s="415"/>
      <c r="AZ25" s="415"/>
      <c r="BA25" s="415"/>
      <c r="BB25" s="415"/>
      <c r="BC25" s="415"/>
      <c r="BD25" s="415"/>
      <c r="BE25" s="415"/>
      <c r="BF25" s="415">
        <v>2574</v>
      </c>
      <c r="BG25" s="415"/>
      <c r="BH25" s="415"/>
      <c r="BI25" s="415"/>
      <c r="BJ25" s="415"/>
      <c r="BK25" s="415"/>
      <c r="BL25" s="415"/>
      <c r="BM25" s="415"/>
      <c r="BN25" s="415"/>
      <c r="BO25" s="415"/>
      <c r="BP25" s="415"/>
      <c r="BQ25" s="415"/>
      <c r="BR25" s="415"/>
      <c r="BS25" s="415"/>
      <c r="BT25" s="415"/>
      <c r="BU25" s="415"/>
      <c r="BV25" s="415"/>
      <c r="BW25" s="415"/>
      <c r="BX25" s="415"/>
      <c r="BY25" s="415"/>
      <c r="BZ25" s="415"/>
      <c r="CA25" s="415"/>
      <c r="CB25" s="415"/>
      <c r="CC25" s="415"/>
      <c r="CD25" s="415"/>
      <c r="CE25" s="415"/>
      <c r="CF25" s="415"/>
      <c r="CG25" s="415"/>
      <c r="CH25" s="415"/>
      <c r="CI25" s="415"/>
      <c r="CJ25" s="415"/>
      <c r="CK25" s="415"/>
      <c r="CL25" s="415"/>
      <c r="CM25" s="415"/>
      <c r="CN25" s="415"/>
      <c r="CO25" s="415"/>
      <c r="CP25" s="415"/>
      <c r="CQ25" s="419">
        <f>BF25*100/100</f>
        <v>2574</v>
      </c>
      <c r="CR25" s="419"/>
      <c r="CS25" s="419"/>
      <c r="CT25" s="419"/>
      <c r="CU25" s="419"/>
      <c r="CV25" s="419"/>
      <c r="CW25" s="419"/>
      <c r="CX25" s="419"/>
      <c r="CY25" s="419"/>
      <c r="CZ25" s="419"/>
      <c r="DA25" s="419"/>
      <c r="DB25" s="419"/>
      <c r="DC25" s="419"/>
      <c r="DD25" s="419"/>
      <c r="DE25" s="419"/>
      <c r="DF25" s="419"/>
      <c r="DG25" s="419"/>
      <c r="DH25" s="419"/>
      <c r="DI25" s="418"/>
      <c r="DJ25" s="418"/>
      <c r="DK25" s="418"/>
      <c r="DL25" s="418"/>
      <c r="DM25" s="418"/>
      <c r="DN25" s="418"/>
      <c r="DO25" s="418"/>
      <c r="DP25" s="418"/>
      <c r="DQ25" s="418"/>
      <c r="DR25" s="418"/>
      <c r="DS25" s="418"/>
      <c r="DT25" s="418"/>
      <c r="DU25" s="418"/>
      <c r="DV25" s="418"/>
      <c r="DW25" s="418"/>
      <c r="DX25" s="418"/>
      <c r="DY25" s="420">
        <v>2.2999999999999998</v>
      </c>
      <c r="DZ25" s="420"/>
      <c r="EA25" s="420"/>
      <c r="EB25" s="420"/>
      <c r="EC25" s="420"/>
      <c r="ED25" s="420"/>
      <c r="EE25" s="420"/>
      <c r="EF25" s="420"/>
      <c r="EG25" s="420"/>
      <c r="EH25" s="420"/>
      <c r="EI25" s="420"/>
      <c r="EJ25" s="420"/>
      <c r="EK25" s="420"/>
      <c r="EL25" s="420"/>
      <c r="EM25" s="420"/>
      <c r="EN25" s="420"/>
      <c r="EO25" s="415">
        <f t="shared" si="1"/>
        <v>142084.79999999999</v>
      </c>
      <c r="EP25" s="415"/>
      <c r="EQ25" s="415"/>
      <c r="ER25" s="415"/>
      <c r="ES25" s="415"/>
      <c r="ET25" s="415"/>
      <c r="EU25" s="415"/>
      <c r="EV25" s="415"/>
      <c r="EW25" s="415"/>
      <c r="EX25" s="415"/>
      <c r="EY25" s="415"/>
      <c r="EZ25" s="415"/>
      <c r="FA25" s="415"/>
      <c r="FB25" s="415"/>
      <c r="FC25" s="415"/>
      <c r="FD25" s="415"/>
      <c r="FE25" s="415"/>
      <c r="FF25" s="242"/>
    </row>
    <row r="26" spans="1:162" s="163" customFormat="1" x14ac:dyDescent="0.25">
      <c r="A26" s="416" t="s">
        <v>387</v>
      </c>
      <c r="B26" s="416"/>
      <c r="C26" s="416"/>
      <c r="D26" s="416"/>
      <c r="E26" s="416"/>
      <c r="F26" s="416"/>
      <c r="G26" s="417" t="s">
        <v>498</v>
      </c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7"/>
      <c r="S26" s="417"/>
      <c r="T26" s="417"/>
      <c r="U26" s="417"/>
      <c r="V26" s="417"/>
      <c r="W26" s="417"/>
      <c r="X26" s="417"/>
      <c r="Y26" s="418">
        <v>1</v>
      </c>
      <c r="Z26" s="418"/>
      <c r="AA26" s="418"/>
      <c r="AB26" s="418"/>
      <c r="AC26" s="418"/>
      <c r="AD26" s="418"/>
      <c r="AE26" s="418"/>
      <c r="AF26" s="418"/>
      <c r="AG26" s="418"/>
      <c r="AH26" s="418"/>
      <c r="AI26" s="418"/>
      <c r="AJ26" s="418"/>
      <c r="AK26" s="418"/>
      <c r="AL26" s="418"/>
      <c r="AM26" s="418"/>
      <c r="AN26" s="418"/>
      <c r="AO26" s="415">
        <f t="shared" si="0"/>
        <v>12379.95</v>
      </c>
      <c r="AP26" s="415"/>
      <c r="AQ26" s="415"/>
      <c r="AR26" s="415"/>
      <c r="AS26" s="415"/>
      <c r="AT26" s="415"/>
      <c r="AU26" s="415"/>
      <c r="AV26" s="415"/>
      <c r="AW26" s="415"/>
      <c r="AX26" s="415"/>
      <c r="AY26" s="415"/>
      <c r="AZ26" s="415"/>
      <c r="BA26" s="415"/>
      <c r="BB26" s="415"/>
      <c r="BC26" s="415"/>
      <c r="BD26" s="415"/>
      <c r="BE26" s="415"/>
      <c r="BF26" s="415">
        <v>5502.2</v>
      </c>
      <c r="BG26" s="415"/>
      <c r="BH26" s="415"/>
      <c r="BI26" s="415"/>
      <c r="BJ26" s="415"/>
      <c r="BK26" s="415"/>
      <c r="BL26" s="415"/>
      <c r="BM26" s="415"/>
      <c r="BN26" s="415"/>
      <c r="BO26" s="415"/>
      <c r="BP26" s="415"/>
      <c r="BQ26" s="415"/>
      <c r="BR26" s="415"/>
      <c r="BS26" s="415"/>
      <c r="BT26" s="415"/>
      <c r="BU26" s="415"/>
      <c r="BV26" s="415"/>
      <c r="BW26" s="415"/>
      <c r="BX26" s="415">
        <f t="shared" ref="BX26:BX37" si="6">BF26*0.25</f>
        <v>1375.55</v>
      </c>
      <c r="BY26" s="415"/>
      <c r="BZ26" s="415"/>
      <c r="CA26" s="415"/>
      <c r="CB26" s="415"/>
      <c r="CC26" s="415"/>
      <c r="CD26" s="415"/>
      <c r="CE26" s="415"/>
      <c r="CF26" s="415"/>
      <c r="CG26" s="415"/>
      <c r="CH26" s="415"/>
      <c r="CI26" s="415"/>
      <c r="CJ26" s="415"/>
      <c r="CK26" s="415"/>
      <c r="CL26" s="415"/>
      <c r="CM26" s="415"/>
      <c r="CN26" s="415"/>
      <c r="CO26" s="415"/>
      <c r="CP26" s="415"/>
      <c r="CQ26" s="419">
        <f>BF26*100/100</f>
        <v>5502.2</v>
      </c>
      <c r="CR26" s="419"/>
      <c r="CS26" s="419"/>
      <c r="CT26" s="419"/>
      <c r="CU26" s="419"/>
      <c r="CV26" s="419"/>
      <c r="CW26" s="419"/>
      <c r="CX26" s="419"/>
      <c r="CY26" s="419"/>
      <c r="CZ26" s="419"/>
      <c r="DA26" s="419"/>
      <c r="DB26" s="419"/>
      <c r="DC26" s="419"/>
      <c r="DD26" s="419"/>
      <c r="DE26" s="419"/>
      <c r="DF26" s="419"/>
      <c r="DG26" s="419"/>
      <c r="DH26" s="419"/>
      <c r="DI26" s="418"/>
      <c r="DJ26" s="418"/>
      <c r="DK26" s="418"/>
      <c r="DL26" s="418"/>
      <c r="DM26" s="418"/>
      <c r="DN26" s="418"/>
      <c r="DO26" s="418"/>
      <c r="DP26" s="418"/>
      <c r="DQ26" s="418"/>
      <c r="DR26" s="418"/>
      <c r="DS26" s="418"/>
      <c r="DT26" s="418"/>
      <c r="DU26" s="418"/>
      <c r="DV26" s="418"/>
      <c r="DW26" s="418"/>
      <c r="DX26" s="418"/>
      <c r="DY26" s="420">
        <v>2.2999999999999998</v>
      </c>
      <c r="DZ26" s="420"/>
      <c r="EA26" s="420"/>
      <c r="EB26" s="420"/>
      <c r="EC26" s="420"/>
      <c r="ED26" s="420"/>
      <c r="EE26" s="420"/>
      <c r="EF26" s="420"/>
      <c r="EG26" s="420"/>
      <c r="EH26" s="420"/>
      <c r="EI26" s="420"/>
      <c r="EJ26" s="420"/>
      <c r="EK26" s="420"/>
      <c r="EL26" s="420"/>
      <c r="EM26" s="420"/>
      <c r="EN26" s="420"/>
      <c r="EO26" s="415">
        <f t="shared" si="1"/>
        <v>341686.62</v>
      </c>
      <c r="EP26" s="415"/>
      <c r="EQ26" s="415"/>
      <c r="ER26" s="415"/>
      <c r="ES26" s="415"/>
      <c r="ET26" s="415"/>
      <c r="EU26" s="415"/>
      <c r="EV26" s="415"/>
      <c r="EW26" s="415"/>
      <c r="EX26" s="415"/>
      <c r="EY26" s="415"/>
      <c r="EZ26" s="415"/>
      <c r="FA26" s="415"/>
      <c r="FB26" s="415"/>
      <c r="FC26" s="415"/>
      <c r="FD26" s="415"/>
      <c r="FE26" s="415"/>
      <c r="FF26" s="242"/>
    </row>
    <row r="27" spans="1:162" s="163" customFormat="1" x14ac:dyDescent="0.25">
      <c r="A27" s="416" t="s">
        <v>464</v>
      </c>
      <c r="B27" s="416"/>
      <c r="C27" s="416"/>
      <c r="D27" s="416"/>
      <c r="E27" s="416"/>
      <c r="F27" s="416"/>
      <c r="G27" s="417" t="s">
        <v>499</v>
      </c>
      <c r="H27" s="417"/>
      <c r="I27" s="417"/>
      <c r="J27" s="417"/>
      <c r="K27" s="417"/>
      <c r="L27" s="417"/>
      <c r="M27" s="417"/>
      <c r="N27" s="417"/>
      <c r="O27" s="417"/>
      <c r="P27" s="417"/>
      <c r="Q27" s="417"/>
      <c r="R27" s="417"/>
      <c r="S27" s="417"/>
      <c r="T27" s="417"/>
      <c r="U27" s="417"/>
      <c r="V27" s="417"/>
      <c r="W27" s="417"/>
      <c r="X27" s="417"/>
      <c r="Y27" s="418">
        <v>1</v>
      </c>
      <c r="Z27" s="418"/>
      <c r="AA27" s="418"/>
      <c r="AB27" s="418"/>
      <c r="AC27" s="418"/>
      <c r="AD27" s="418"/>
      <c r="AE27" s="418"/>
      <c r="AF27" s="418"/>
      <c r="AG27" s="418"/>
      <c r="AH27" s="418"/>
      <c r="AI27" s="418"/>
      <c r="AJ27" s="418"/>
      <c r="AK27" s="418"/>
      <c r="AL27" s="418"/>
      <c r="AM27" s="418"/>
      <c r="AN27" s="418"/>
      <c r="AO27" s="415">
        <f t="shared" si="0"/>
        <v>10754.3</v>
      </c>
      <c r="AP27" s="415"/>
      <c r="AQ27" s="415"/>
      <c r="AR27" s="415"/>
      <c r="AS27" s="415"/>
      <c r="AT27" s="415"/>
      <c r="AU27" s="415"/>
      <c r="AV27" s="415"/>
      <c r="AW27" s="415"/>
      <c r="AX27" s="415"/>
      <c r="AY27" s="415"/>
      <c r="AZ27" s="415"/>
      <c r="BA27" s="415"/>
      <c r="BB27" s="415"/>
      <c r="BC27" s="415"/>
      <c r="BD27" s="415"/>
      <c r="BE27" s="415"/>
      <c r="BF27" s="415">
        <v>5002</v>
      </c>
      <c r="BG27" s="415"/>
      <c r="BH27" s="415"/>
      <c r="BI27" s="415"/>
      <c r="BJ27" s="415"/>
      <c r="BK27" s="415"/>
      <c r="BL27" s="415"/>
      <c r="BM27" s="415"/>
      <c r="BN27" s="415"/>
      <c r="BO27" s="415"/>
      <c r="BP27" s="415"/>
      <c r="BQ27" s="415"/>
      <c r="BR27" s="415"/>
      <c r="BS27" s="415"/>
      <c r="BT27" s="415"/>
      <c r="BU27" s="415"/>
      <c r="BV27" s="415"/>
      <c r="BW27" s="415"/>
      <c r="BX27" s="415">
        <f t="shared" si="6"/>
        <v>1250.5</v>
      </c>
      <c r="BY27" s="415"/>
      <c r="BZ27" s="415"/>
      <c r="CA27" s="415"/>
      <c r="CB27" s="415"/>
      <c r="CC27" s="415"/>
      <c r="CD27" s="415"/>
      <c r="CE27" s="415"/>
      <c r="CF27" s="415"/>
      <c r="CG27" s="415"/>
      <c r="CH27" s="415"/>
      <c r="CI27" s="415"/>
      <c r="CJ27" s="415"/>
      <c r="CK27" s="415"/>
      <c r="CL27" s="415"/>
      <c r="CM27" s="415"/>
      <c r="CN27" s="415"/>
      <c r="CO27" s="415"/>
      <c r="CP27" s="415"/>
      <c r="CQ27" s="419">
        <f>BF27*90/100</f>
        <v>4501.8</v>
      </c>
      <c r="CR27" s="419"/>
      <c r="CS27" s="419"/>
      <c r="CT27" s="419"/>
      <c r="CU27" s="419"/>
      <c r="CV27" s="419"/>
      <c r="CW27" s="419"/>
      <c r="CX27" s="419"/>
      <c r="CY27" s="419"/>
      <c r="CZ27" s="419"/>
      <c r="DA27" s="419"/>
      <c r="DB27" s="419"/>
      <c r="DC27" s="419"/>
      <c r="DD27" s="419"/>
      <c r="DE27" s="419"/>
      <c r="DF27" s="419"/>
      <c r="DG27" s="419"/>
      <c r="DH27" s="419"/>
      <c r="DI27" s="418"/>
      <c r="DJ27" s="418"/>
      <c r="DK27" s="418"/>
      <c r="DL27" s="418"/>
      <c r="DM27" s="418"/>
      <c r="DN27" s="418"/>
      <c r="DO27" s="418"/>
      <c r="DP27" s="418"/>
      <c r="DQ27" s="418"/>
      <c r="DR27" s="418"/>
      <c r="DS27" s="418"/>
      <c r="DT27" s="418"/>
      <c r="DU27" s="418"/>
      <c r="DV27" s="418"/>
      <c r="DW27" s="418"/>
      <c r="DX27" s="418"/>
      <c r="DY27" s="420">
        <v>2.2999999999999998</v>
      </c>
      <c r="DZ27" s="420"/>
      <c r="EA27" s="420"/>
      <c r="EB27" s="420"/>
      <c r="EC27" s="420"/>
      <c r="ED27" s="420"/>
      <c r="EE27" s="420"/>
      <c r="EF27" s="420"/>
      <c r="EG27" s="420"/>
      <c r="EH27" s="420"/>
      <c r="EI27" s="420"/>
      <c r="EJ27" s="420"/>
      <c r="EK27" s="420"/>
      <c r="EL27" s="420"/>
      <c r="EM27" s="420"/>
      <c r="EN27" s="420"/>
      <c r="EO27" s="415">
        <f t="shared" si="1"/>
        <v>296818.67999999993</v>
      </c>
      <c r="EP27" s="415"/>
      <c r="EQ27" s="415"/>
      <c r="ER27" s="415"/>
      <c r="ES27" s="415"/>
      <c r="ET27" s="415"/>
      <c r="EU27" s="415"/>
      <c r="EV27" s="415"/>
      <c r="EW27" s="415"/>
      <c r="EX27" s="415"/>
      <c r="EY27" s="415"/>
      <c r="EZ27" s="415"/>
      <c r="FA27" s="415"/>
      <c r="FB27" s="415"/>
      <c r="FC27" s="415"/>
      <c r="FD27" s="415"/>
      <c r="FE27" s="415"/>
      <c r="FF27" s="242"/>
    </row>
    <row r="28" spans="1:162" s="163" customFormat="1" x14ac:dyDescent="0.25">
      <c r="A28" s="416" t="s">
        <v>465</v>
      </c>
      <c r="B28" s="416"/>
      <c r="C28" s="416"/>
      <c r="D28" s="416"/>
      <c r="E28" s="416"/>
      <c r="F28" s="416"/>
      <c r="G28" s="417" t="s">
        <v>594</v>
      </c>
      <c r="H28" s="417"/>
      <c r="I28" s="417"/>
      <c r="J28" s="417"/>
      <c r="K28" s="417"/>
      <c r="L28" s="417"/>
      <c r="M28" s="417"/>
      <c r="N28" s="417"/>
      <c r="O28" s="417"/>
      <c r="P28" s="417"/>
      <c r="Q28" s="417"/>
      <c r="R28" s="417"/>
      <c r="S28" s="417"/>
      <c r="T28" s="417"/>
      <c r="U28" s="417"/>
      <c r="V28" s="417"/>
      <c r="W28" s="417"/>
      <c r="X28" s="417"/>
      <c r="Y28" s="418">
        <v>0.5</v>
      </c>
      <c r="Z28" s="418"/>
      <c r="AA28" s="418"/>
      <c r="AB28" s="418"/>
      <c r="AC28" s="418"/>
      <c r="AD28" s="418"/>
      <c r="AE28" s="418"/>
      <c r="AF28" s="418"/>
      <c r="AG28" s="418"/>
      <c r="AH28" s="418"/>
      <c r="AI28" s="418"/>
      <c r="AJ28" s="418"/>
      <c r="AK28" s="418"/>
      <c r="AL28" s="418"/>
      <c r="AM28" s="418"/>
      <c r="AN28" s="418"/>
      <c r="AO28" s="415">
        <f t="shared" si="0"/>
        <v>10754.3</v>
      </c>
      <c r="AP28" s="415"/>
      <c r="AQ28" s="415"/>
      <c r="AR28" s="415"/>
      <c r="AS28" s="415"/>
      <c r="AT28" s="415"/>
      <c r="AU28" s="415"/>
      <c r="AV28" s="415"/>
      <c r="AW28" s="415"/>
      <c r="AX28" s="415"/>
      <c r="AY28" s="415"/>
      <c r="AZ28" s="415"/>
      <c r="BA28" s="415"/>
      <c r="BB28" s="415"/>
      <c r="BC28" s="415"/>
      <c r="BD28" s="415"/>
      <c r="BE28" s="415"/>
      <c r="BF28" s="415">
        <f>2501*2</f>
        <v>5002</v>
      </c>
      <c r="BG28" s="415"/>
      <c r="BH28" s="415"/>
      <c r="BI28" s="415"/>
      <c r="BJ28" s="415"/>
      <c r="BK28" s="415"/>
      <c r="BL28" s="415"/>
      <c r="BM28" s="415"/>
      <c r="BN28" s="415"/>
      <c r="BO28" s="415"/>
      <c r="BP28" s="415"/>
      <c r="BQ28" s="415"/>
      <c r="BR28" s="415"/>
      <c r="BS28" s="415"/>
      <c r="BT28" s="415"/>
      <c r="BU28" s="415"/>
      <c r="BV28" s="415"/>
      <c r="BW28" s="415"/>
      <c r="BX28" s="415">
        <f t="shared" si="6"/>
        <v>1250.5</v>
      </c>
      <c r="BY28" s="415"/>
      <c r="BZ28" s="415"/>
      <c r="CA28" s="415"/>
      <c r="CB28" s="415"/>
      <c r="CC28" s="415"/>
      <c r="CD28" s="415"/>
      <c r="CE28" s="415"/>
      <c r="CF28" s="415"/>
      <c r="CG28" s="415"/>
      <c r="CH28" s="415"/>
      <c r="CI28" s="415"/>
      <c r="CJ28" s="415"/>
      <c r="CK28" s="415"/>
      <c r="CL28" s="415"/>
      <c r="CM28" s="415"/>
      <c r="CN28" s="415"/>
      <c r="CO28" s="415"/>
      <c r="CP28" s="415"/>
      <c r="CQ28" s="419">
        <f>BF28*90/100</f>
        <v>4501.8</v>
      </c>
      <c r="CR28" s="419"/>
      <c r="CS28" s="419"/>
      <c r="CT28" s="419"/>
      <c r="CU28" s="419"/>
      <c r="CV28" s="419"/>
      <c r="CW28" s="419"/>
      <c r="CX28" s="419"/>
      <c r="CY28" s="419"/>
      <c r="CZ28" s="419"/>
      <c r="DA28" s="419"/>
      <c r="DB28" s="419"/>
      <c r="DC28" s="419"/>
      <c r="DD28" s="419"/>
      <c r="DE28" s="419"/>
      <c r="DF28" s="419"/>
      <c r="DG28" s="419"/>
      <c r="DH28" s="419"/>
      <c r="DI28" s="418"/>
      <c r="DJ28" s="418"/>
      <c r="DK28" s="418"/>
      <c r="DL28" s="418"/>
      <c r="DM28" s="418"/>
      <c r="DN28" s="418"/>
      <c r="DO28" s="418"/>
      <c r="DP28" s="418"/>
      <c r="DQ28" s="418"/>
      <c r="DR28" s="418"/>
      <c r="DS28" s="418"/>
      <c r="DT28" s="418"/>
      <c r="DU28" s="418"/>
      <c r="DV28" s="418"/>
      <c r="DW28" s="418"/>
      <c r="DX28" s="418"/>
      <c r="DY28" s="420">
        <v>2.2999999999999998</v>
      </c>
      <c r="DZ28" s="420"/>
      <c r="EA28" s="420"/>
      <c r="EB28" s="420"/>
      <c r="EC28" s="420"/>
      <c r="ED28" s="420"/>
      <c r="EE28" s="420"/>
      <c r="EF28" s="420"/>
      <c r="EG28" s="420"/>
      <c r="EH28" s="420"/>
      <c r="EI28" s="420"/>
      <c r="EJ28" s="420"/>
      <c r="EK28" s="420"/>
      <c r="EL28" s="420"/>
      <c r="EM28" s="420"/>
      <c r="EN28" s="420"/>
      <c r="EO28" s="415">
        <f t="shared" si="1"/>
        <v>148409.33999999997</v>
      </c>
      <c r="EP28" s="415"/>
      <c r="EQ28" s="415"/>
      <c r="ER28" s="415"/>
      <c r="ES28" s="415"/>
      <c r="ET28" s="415"/>
      <c r="EU28" s="415"/>
      <c r="EV28" s="415"/>
      <c r="EW28" s="415"/>
      <c r="EX28" s="415"/>
      <c r="EY28" s="415"/>
      <c r="EZ28" s="415"/>
      <c r="FA28" s="415"/>
      <c r="FB28" s="415"/>
      <c r="FC28" s="415"/>
      <c r="FD28" s="415"/>
      <c r="FE28" s="415"/>
      <c r="FF28" s="242"/>
    </row>
    <row r="29" spans="1:162" s="163" customFormat="1" x14ac:dyDescent="0.25">
      <c r="A29" s="416" t="s">
        <v>466</v>
      </c>
      <c r="B29" s="416"/>
      <c r="C29" s="416"/>
      <c r="D29" s="416"/>
      <c r="E29" s="416"/>
      <c r="F29" s="416"/>
      <c r="G29" s="417" t="s">
        <v>604</v>
      </c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7"/>
      <c r="S29" s="417"/>
      <c r="T29" s="417"/>
      <c r="U29" s="417"/>
      <c r="V29" s="417"/>
      <c r="W29" s="417"/>
      <c r="X29" s="417"/>
      <c r="Y29" s="418">
        <v>0.5</v>
      </c>
      <c r="Z29" s="418"/>
      <c r="AA29" s="418"/>
      <c r="AB29" s="418"/>
      <c r="AC29" s="418"/>
      <c r="AD29" s="418"/>
      <c r="AE29" s="418"/>
      <c r="AF29" s="418"/>
      <c r="AG29" s="418"/>
      <c r="AH29" s="418"/>
      <c r="AI29" s="418"/>
      <c r="AJ29" s="418"/>
      <c r="AK29" s="418"/>
      <c r="AL29" s="418"/>
      <c r="AM29" s="418"/>
      <c r="AN29" s="418"/>
      <c r="AO29" s="415">
        <f t="shared" ref="AO29" si="7">BF29+BX29+CQ29</f>
        <v>8253.2999999999993</v>
      </c>
      <c r="AP29" s="415"/>
      <c r="AQ29" s="415"/>
      <c r="AR29" s="415"/>
      <c r="AS29" s="415"/>
      <c r="AT29" s="415"/>
      <c r="AU29" s="415"/>
      <c r="AV29" s="415"/>
      <c r="AW29" s="415"/>
      <c r="AX29" s="415"/>
      <c r="AY29" s="415"/>
      <c r="AZ29" s="415"/>
      <c r="BA29" s="415"/>
      <c r="BB29" s="415"/>
      <c r="BC29" s="415"/>
      <c r="BD29" s="415"/>
      <c r="BE29" s="415"/>
      <c r="BF29" s="415">
        <f>2501*2</f>
        <v>5002</v>
      </c>
      <c r="BG29" s="415"/>
      <c r="BH29" s="415"/>
      <c r="BI29" s="415"/>
      <c r="BJ29" s="415"/>
      <c r="BK29" s="415"/>
      <c r="BL29" s="415"/>
      <c r="BM29" s="415"/>
      <c r="BN29" s="415"/>
      <c r="BO29" s="415"/>
      <c r="BP29" s="415"/>
      <c r="BQ29" s="415"/>
      <c r="BR29" s="415"/>
      <c r="BS29" s="415"/>
      <c r="BT29" s="415"/>
      <c r="BU29" s="415"/>
      <c r="BV29" s="415"/>
      <c r="BW29" s="415"/>
      <c r="BX29" s="415">
        <f t="shared" si="6"/>
        <v>1250.5</v>
      </c>
      <c r="BY29" s="415"/>
      <c r="BZ29" s="415"/>
      <c r="CA29" s="415"/>
      <c r="CB29" s="415"/>
      <c r="CC29" s="415"/>
      <c r="CD29" s="415"/>
      <c r="CE29" s="415"/>
      <c r="CF29" s="415"/>
      <c r="CG29" s="415"/>
      <c r="CH29" s="415"/>
      <c r="CI29" s="415"/>
      <c r="CJ29" s="415"/>
      <c r="CK29" s="415"/>
      <c r="CL29" s="415"/>
      <c r="CM29" s="415"/>
      <c r="CN29" s="415"/>
      <c r="CO29" s="415"/>
      <c r="CP29" s="415"/>
      <c r="CQ29" s="444">
        <f>BF29*40/100</f>
        <v>2000.8</v>
      </c>
      <c r="CR29" s="444"/>
      <c r="CS29" s="444"/>
      <c r="CT29" s="444"/>
      <c r="CU29" s="444"/>
      <c r="CV29" s="444"/>
      <c r="CW29" s="444"/>
      <c r="CX29" s="444"/>
      <c r="CY29" s="444"/>
      <c r="CZ29" s="444"/>
      <c r="DA29" s="444"/>
      <c r="DB29" s="444"/>
      <c r="DC29" s="444"/>
      <c r="DD29" s="444"/>
      <c r="DE29" s="444"/>
      <c r="DF29" s="444"/>
      <c r="DG29" s="444"/>
      <c r="DH29" s="444"/>
      <c r="DI29" s="418"/>
      <c r="DJ29" s="418"/>
      <c r="DK29" s="418"/>
      <c r="DL29" s="418"/>
      <c r="DM29" s="418"/>
      <c r="DN29" s="418"/>
      <c r="DO29" s="418"/>
      <c r="DP29" s="418"/>
      <c r="DQ29" s="418"/>
      <c r="DR29" s="418"/>
      <c r="DS29" s="418"/>
      <c r="DT29" s="418"/>
      <c r="DU29" s="418"/>
      <c r="DV29" s="418"/>
      <c r="DW29" s="418"/>
      <c r="DX29" s="418"/>
      <c r="DY29" s="420">
        <v>2.2999999999999998</v>
      </c>
      <c r="DZ29" s="420"/>
      <c r="EA29" s="420"/>
      <c r="EB29" s="420"/>
      <c r="EC29" s="420"/>
      <c r="ED29" s="420"/>
      <c r="EE29" s="420"/>
      <c r="EF29" s="420"/>
      <c r="EG29" s="420"/>
      <c r="EH29" s="420"/>
      <c r="EI29" s="420"/>
      <c r="EJ29" s="420"/>
      <c r="EK29" s="420"/>
      <c r="EL29" s="420"/>
      <c r="EM29" s="420"/>
      <c r="EN29" s="420"/>
      <c r="EO29" s="415">
        <f t="shared" si="1"/>
        <v>113895.53999999998</v>
      </c>
      <c r="EP29" s="415"/>
      <c r="EQ29" s="415"/>
      <c r="ER29" s="415"/>
      <c r="ES29" s="415"/>
      <c r="ET29" s="415"/>
      <c r="EU29" s="415"/>
      <c r="EV29" s="415"/>
      <c r="EW29" s="415"/>
      <c r="EX29" s="415"/>
      <c r="EY29" s="415"/>
      <c r="EZ29" s="415"/>
      <c r="FA29" s="415"/>
      <c r="FB29" s="415"/>
      <c r="FC29" s="415"/>
      <c r="FD29" s="415"/>
      <c r="FE29" s="415"/>
      <c r="FF29" s="242"/>
    </row>
    <row r="30" spans="1:162" s="163" customFormat="1" x14ac:dyDescent="0.25">
      <c r="A30" s="416" t="s">
        <v>193</v>
      </c>
      <c r="B30" s="416"/>
      <c r="C30" s="416"/>
      <c r="D30" s="416"/>
      <c r="E30" s="416"/>
      <c r="F30" s="416"/>
      <c r="G30" s="417" t="s">
        <v>500</v>
      </c>
      <c r="H30" s="417"/>
      <c r="I30" s="417"/>
      <c r="J30" s="417"/>
      <c r="K30" s="417"/>
      <c r="L30" s="417"/>
      <c r="M30" s="417"/>
      <c r="N30" s="417"/>
      <c r="O30" s="417"/>
      <c r="P30" s="417"/>
      <c r="Q30" s="417"/>
      <c r="R30" s="417"/>
      <c r="S30" s="417"/>
      <c r="T30" s="417"/>
      <c r="U30" s="417"/>
      <c r="V30" s="417"/>
      <c r="W30" s="417"/>
      <c r="X30" s="417"/>
      <c r="Y30" s="418">
        <v>1</v>
      </c>
      <c r="Z30" s="418"/>
      <c r="AA30" s="418"/>
      <c r="AB30" s="418"/>
      <c r="AC30" s="418"/>
      <c r="AD30" s="418"/>
      <c r="AE30" s="418"/>
      <c r="AF30" s="418"/>
      <c r="AG30" s="418"/>
      <c r="AH30" s="418"/>
      <c r="AI30" s="418"/>
      <c r="AJ30" s="418"/>
      <c r="AK30" s="418"/>
      <c r="AL30" s="418"/>
      <c r="AM30" s="418"/>
      <c r="AN30" s="418"/>
      <c r="AO30" s="415">
        <f t="shared" si="0"/>
        <v>11368.5</v>
      </c>
      <c r="AP30" s="415"/>
      <c r="AQ30" s="415"/>
      <c r="AR30" s="415"/>
      <c r="AS30" s="415"/>
      <c r="AT30" s="415"/>
      <c r="AU30" s="415"/>
      <c r="AV30" s="415"/>
      <c r="AW30" s="415"/>
      <c r="AX30" s="415"/>
      <c r="AY30" s="415"/>
      <c r="AZ30" s="415"/>
      <c r="BA30" s="415"/>
      <c r="BB30" s="415"/>
      <c r="BC30" s="415"/>
      <c r="BD30" s="415"/>
      <c r="BE30" s="415"/>
      <c r="BF30" s="415">
        <v>6890</v>
      </c>
      <c r="BG30" s="415"/>
      <c r="BH30" s="415"/>
      <c r="BI30" s="415"/>
      <c r="BJ30" s="415"/>
      <c r="BK30" s="415"/>
      <c r="BL30" s="415"/>
      <c r="BM30" s="415"/>
      <c r="BN30" s="415"/>
      <c r="BO30" s="415"/>
      <c r="BP30" s="415"/>
      <c r="BQ30" s="415"/>
      <c r="BR30" s="415"/>
      <c r="BS30" s="415"/>
      <c r="BT30" s="415"/>
      <c r="BU30" s="415"/>
      <c r="BV30" s="415"/>
      <c r="BW30" s="415"/>
      <c r="BX30" s="415">
        <f t="shared" si="6"/>
        <v>1722.5</v>
      </c>
      <c r="BY30" s="415"/>
      <c r="BZ30" s="415"/>
      <c r="CA30" s="415"/>
      <c r="CB30" s="415"/>
      <c r="CC30" s="415"/>
      <c r="CD30" s="415"/>
      <c r="CE30" s="415"/>
      <c r="CF30" s="415"/>
      <c r="CG30" s="415"/>
      <c r="CH30" s="415"/>
      <c r="CI30" s="415"/>
      <c r="CJ30" s="415"/>
      <c r="CK30" s="415"/>
      <c r="CL30" s="415"/>
      <c r="CM30" s="415"/>
      <c r="CN30" s="415"/>
      <c r="CO30" s="415"/>
      <c r="CP30" s="415"/>
      <c r="CQ30" s="444">
        <f>BF30*40/100</f>
        <v>2756</v>
      </c>
      <c r="CR30" s="444"/>
      <c r="CS30" s="444"/>
      <c r="CT30" s="444"/>
      <c r="CU30" s="444"/>
      <c r="CV30" s="444"/>
      <c r="CW30" s="444"/>
      <c r="CX30" s="444"/>
      <c r="CY30" s="444"/>
      <c r="CZ30" s="444"/>
      <c r="DA30" s="444"/>
      <c r="DB30" s="444"/>
      <c r="DC30" s="444"/>
      <c r="DD30" s="444"/>
      <c r="DE30" s="444"/>
      <c r="DF30" s="444"/>
      <c r="DG30" s="444"/>
      <c r="DH30" s="444"/>
      <c r="DI30" s="418"/>
      <c r="DJ30" s="418"/>
      <c r="DK30" s="418"/>
      <c r="DL30" s="418"/>
      <c r="DM30" s="418"/>
      <c r="DN30" s="418"/>
      <c r="DO30" s="418"/>
      <c r="DP30" s="418"/>
      <c r="DQ30" s="418"/>
      <c r="DR30" s="418"/>
      <c r="DS30" s="418"/>
      <c r="DT30" s="418"/>
      <c r="DU30" s="418"/>
      <c r="DV30" s="418"/>
      <c r="DW30" s="418"/>
      <c r="DX30" s="418"/>
      <c r="DY30" s="420">
        <v>2.2999999999999998</v>
      </c>
      <c r="DZ30" s="420"/>
      <c r="EA30" s="420"/>
      <c r="EB30" s="420"/>
      <c r="EC30" s="420"/>
      <c r="ED30" s="420"/>
      <c r="EE30" s="420"/>
      <c r="EF30" s="420"/>
      <c r="EG30" s="420"/>
      <c r="EH30" s="420"/>
      <c r="EI30" s="420"/>
      <c r="EJ30" s="420"/>
      <c r="EK30" s="420"/>
      <c r="EL30" s="420"/>
      <c r="EM30" s="420"/>
      <c r="EN30" s="420"/>
      <c r="EO30" s="415">
        <f>Y30*AO30*DY30*12</f>
        <v>313770.59999999998</v>
      </c>
      <c r="EP30" s="415"/>
      <c r="EQ30" s="415"/>
      <c r="ER30" s="415"/>
      <c r="ES30" s="415"/>
      <c r="ET30" s="415"/>
      <c r="EU30" s="415"/>
      <c r="EV30" s="415"/>
      <c r="EW30" s="415"/>
      <c r="EX30" s="415"/>
      <c r="EY30" s="415"/>
      <c r="EZ30" s="415"/>
      <c r="FA30" s="415"/>
      <c r="FB30" s="415"/>
      <c r="FC30" s="415"/>
      <c r="FD30" s="415"/>
      <c r="FE30" s="415"/>
      <c r="FF30" s="242"/>
    </row>
    <row r="31" spans="1:162" s="163" customFormat="1" x14ac:dyDescent="0.25">
      <c r="A31" s="416" t="s">
        <v>284</v>
      </c>
      <c r="B31" s="416"/>
      <c r="C31" s="416"/>
      <c r="D31" s="416"/>
      <c r="E31" s="416"/>
      <c r="F31" s="416"/>
      <c r="G31" s="445" t="s">
        <v>501</v>
      </c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445"/>
      <c r="V31" s="445"/>
      <c r="W31" s="445"/>
      <c r="X31" s="445"/>
      <c r="Y31" s="443">
        <v>4</v>
      </c>
      <c r="Z31" s="443"/>
      <c r="AA31" s="443"/>
      <c r="AB31" s="443"/>
      <c r="AC31" s="443"/>
      <c r="AD31" s="443"/>
      <c r="AE31" s="443"/>
      <c r="AF31" s="443"/>
      <c r="AG31" s="443"/>
      <c r="AH31" s="443"/>
      <c r="AI31" s="443"/>
      <c r="AJ31" s="443"/>
      <c r="AK31" s="443"/>
      <c r="AL31" s="443"/>
      <c r="AM31" s="443"/>
      <c r="AN31" s="443"/>
      <c r="AO31" s="444">
        <f t="shared" si="0"/>
        <v>14639.384399999999</v>
      </c>
      <c r="AP31" s="444"/>
      <c r="AQ31" s="444"/>
      <c r="AR31" s="444"/>
      <c r="AS31" s="444"/>
      <c r="AT31" s="444"/>
      <c r="AU31" s="444"/>
      <c r="AV31" s="444"/>
      <c r="AW31" s="444"/>
      <c r="AX31" s="444"/>
      <c r="AY31" s="444"/>
      <c r="AZ31" s="444"/>
      <c r="BA31" s="444"/>
      <c r="BB31" s="444"/>
      <c r="BC31" s="444"/>
      <c r="BD31" s="444"/>
      <c r="BE31" s="444"/>
      <c r="BF31" s="444">
        <v>7247.22</v>
      </c>
      <c r="BG31" s="444"/>
      <c r="BH31" s="444"/>
      <c r="BI31" s="444"/>
      <c r="BJ31" s="444"/>
      <c r="BK31" s="444"/>
      <c r="BL31" s="444"/>
      <c r="BM31" s="444"/>
      <c r="BN31" s="444"/>
      <c r="BO31" s="444"/>
      <c r="BP31" s="444"/>
      <c r="BQ31" s="444"/>
      <c r="BR31" s="444"/>
      <c r="BS31" s="444"/>
      <c r="BT31" s="444"/>
      <c r="BU31" s="444"/>
      <c r="BV31" s="444"/>
      <c r="BW31" s="444"/>
      <c r="BX31" s="415">
        <f t="shared" si="6"/>
        <v>1811.8050000000001</v>
      </c>
      <c r="BY31" s="415"/>
      <c r="BZ31" s="415"/>
      <c r="CA31" s="415"/>
      <c r="CB31" s="415"/>
      <c r="CC31" s="415"/>
      <c r="CD31" s="415"/>
      <c r="CE31" s="415"/>
      <c r="CF31" s="415"/>
      <c r="CG31" s="415"/>
      <c r="CH31" s="415"/>
      <c r="CI31" s="415"/>
      <c r="CJ31" s="415"/>
      <c r="CK31" s="415"/>
      <c r="CL31" s="415"/>
      <c r="CM31" s="415"/>
      <c r="CN31" s="415"/>
      <c r="CO31" s="415"/>
      <c r="CP31" s="415"/>
      <c r="CQ31" s="444">
        <f>BF31*77/100</f>
        <v>5580.3594000000003</v>
      </c>
      <c r="CR31" s="444"/>
      <c r="CS31" s="444"/>
      <c r="CT31" s="444"/>
      <c r="CU31" s="444"/>
      <c r="CV31" s="444"/>
      <c r="CW31" s="444"/>
      <c r="CX31" s="444"/>
      <c r="CY31" s="444"/>
      <c r="CZ31" s="444"/>
      <c r="DA31" s="444"/>
      <c r="DB31" s="444"/>
      <c r="DC31" s="444"/>
      <c r="DD31" s="444"/>
      <c r="DE31" s="444"/>
      <c r="DF31" s="444"/>
      <c r="DG31" s="444"/>
      <c r="DH31" s="444"/>
      <c r="DI31" s="443"/>
      <c r="DJ31" s="443"/>
      <c r="DK31" s="443"/>
      <c r="DL31" s="443"/>
      <c r="DM31" s="443"/>
      <c r="DN31" s="443"/>
      <c r="DO31" s="443"/>
      <c r="DP31" s="443"/>
      <c r="DQ31" s="443"/>
      <c r="DR31" s="443"/>
      <c r="DS31" s="443"/>
      <c r="DT31" s="443"/>
      <c r="DU31" s="443"/>
      <c r="DV31" s="443"/>
      <c r="DW31" s="443"/>
      <c r="DX31" s="443"/>
      <c r="DY31" s="446">
        <v>2.2999999999999998</v>
      </c>
      <c r="DZ31" s="446"/>
      <c r="EA31" s="446"/>
      <c r="EB31" s="446"/>
      <c r="EC31" s="446"/>
      <c r="ED31" s="446"/>
      <c r="EE31" s="446"/>
      <c r="EF31" s="446"/>
      <c r="EG31" s="446"/>
      <c r="EH31" s="446"/>
      <c r="EI31" s="446"/>
      <c r="EJ31" s="446"/>
      <c r="EK31" s="446"/>
      <c r="EL31" s="446"/>
      <c r="EM31" s="446"/>
      <c r="EN31" s="446"/>
      <c r="EO31" s="415">
        <f t="shared" si="1"/>
        <v>1616188.0377599997</v>
      </c>
      <c r="EP31" s="415"/>
      <c r="EQ31" s="415"/>
      <c r="ER31" s="415"/>
      <c r="ES31" s="415"/>
      <c r="ET31" s="415"/>
      <c r="EU31" s="415"/>
      <c r="EV31" s="415"/>
      <c r="EW31" s="415"/>
      <c r="EX31" s="415"/>
      <c r="EY31" s="415"/>
      <c r="EZ31" s="415"/>
      <c r="FA31" s="415"/>
      <c r="FB31" s="415"/>
      <c r="FC31" s="415"/>
      <c r="FD31" s="415"/>
      <c r="FE31" s="415"/>
      <c r="FF31" s="242"/>
    </row>
    <row r="32" spans="1:162" s="163" customFormat="1" x14ac:dyDescent="0.25">
      <c r="A32" s="416" t="s">
        <v>467</v>
      </c>
      <c r="B32" s="416"/>
      <c r="C32" s="416"/>
      <c r="D32" s="416"/>
      <c r="E32" s="416"/>
      <c r="F32" s="416"/>
      <c r="G32" s="445" t="s">
        <v>502</v>
      </c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445"/>
      <c r="V32" s="445"/>
      <c r="W32" s="445"/>
      <c r="X32" s="445"/>
      <c r="Y32" s="443">
        <v>4</v>
      </c>
      <c r="Z32" s="443"/>
      <c r="AA32" s="443"/>
      <c r="AB32" s="443"/>
      <c r="AC32" s="443"/>
      <c r="AD32" s="443"/>
      <c r="AE32" s="443"/>
      <c r="AF32" s="443"/>
      <c r="AG32" s="443"/>
      <c r="AH32" s="443"/>
      <c r="AI32" s="443"/>
      <c r="AJ32" s="443"/>
      <c r="AK32" s="443"/>
      <c r="AL32" s="443"/>
      <c r="AM32" s="443"/>
      <c r="AN32" s="443"/>
      <c r="AO32" s="444">
        <f t="shared" si="0"/>
        <v>14225.062199999998</v>
      </c>
      <c r="AP32" s="444"/>
      <c r="AQ32" s="444"/>
      <c r="AR32" s="444"/>
      <c r="AS32" s="444"/>
      <c r="AT32" s="444"/>
      <c r="AU32" s="444"/>
      <c r="AV32" s="444"/>
      <c r="AW32" s="444"/>
      <c r="AX32" s="444"/>
      <c r="AY32" s="444"/>
      <c r="AZ32" s="444"/>
      <c r="BA32" s="444"/>
      <c r="BB32" s="444"/>
      <c r="BC32" s="444"/>
      <c r="BD32" s="444"/>
      <c r="BE32" s="444"/>
      <c r="BF32" s="444">
        <v>7042.11</v>
      </c>
      <c r="BG32" s="444"/>
      <c r="BH32" s="444"/>
      <c r="BI32" s="444"/>
      <c r="BJ32" s="444"/>
      <c r="BK32" s="444"/>
      <c r="BL32" s="444"/>
      <c r="BM32" s="444"/>
      <c r="BN32" s="444"/>
      <c r="BO32" s="444"/>
      <c r="BP32" s="444"/>
      <c r="BQ32" s="444"/>
      <c r="BR32" s="444"/>
      <c r="BS32" s="444"/>
      <c r="BT32" s="444"/>
      <c r="BU32" s="444"/>
      <c r="BV32" s="444"/>
      <c r="BW32" s="444"/>
      <c r="BX32" s="415">
        <f t="shared" si="6"/>
        <v>1760.5274999999999</v>
      </c>
      <c r="BY32" s="415"/>
      <c r="BZ32" s="415"/>
      <c r="CA32" s="415"/>
      <c r="CB32" s="415"/>
      <c r="CC32" s="415"/>
      <c r="CD32" s="415"/>
      <c r="CE32" s="415"/>
      <c r="CF32" s="415"/>
      <c r="CG32" s="415"/>
      <c r="CH32" s="415"/>
      <c r="CI32" s="415"/>
      <c r="CJ32" s="415"/>
      <c r="CK32" s="415"/>
      <c r="CL32" s="415"/>
      <c r="CM32" s="415"/>
      <c r="CN32" s="415"/>
      <c r="CO32" s="415"/>
      <c r="CP32" s="415"/>
      <c r="CQ32" s="419">
        <f>BF32*77/100</f>
        <v>5422.4246999999996</v>
      </c>
      <c r="CR32" s="419"/>
      <c r="CS32" s="419"/>
      <c r="CT32" s="419"/>
      <c r="CU32" s="419"/>
      <c r="CV32" s="419"/>
      <c r="CW32" s="419"/>
      <c r="CX32" s="419"/>
      <c r="CY32" s="419"/>
      <c r="CZ32" s="419"/>
      <c r="DA32" s="419"/>
      <c r="DB32" s="419"/>
      <c r="DC32" s="419"/>
      <c r="DD32" s="419"/>
      <c r="DE32" s="419"/>
      <c r="DF32" s="419"/>
      <c r="DG32" s="419"/>
      <c r="DH32" s="419"/>
      <c r="DI32" s="443"/>
      <c r="DJ32" s="443"/>
      <c r="DK32" s="443"/>
      <c r="DL32" s="443"/>
      <c r="DM32" s="443"/>
      <c r="DN32" s="443"/>
      <c r="DO32" s="443"/>
      <c r="DP32" s="443"/>
      <c r="DQ32" s="443"/>
      <c r="DR32" s="443"/>
      <c r="DS32" s="443"/>
      <c r="DT32" s="443"/>
      <c r="DU32" s="443"/>
      <c r="DV32" s="443"/>
      <c r="DW32" s="443"/>
      <c r="DX32" s="443"/>
      <c r="DY32" s="446">
        <v>2.2999999999999998</v>
      </c>
      <c r="DZ32" s="446"/>
      <c r="EA32" s="446"/>
      <c r="EB32" s="446"/>
      <c r="EC32" s="446"/>
      <c r="ED32" s="446"/>
      <c r="EE32" s="446"/>
      <c r="EF32" s="446"/>
      <c r="EG32" s="446"/>
      <c r="EH32" s="446"/>
      <c r="EI32" s="446"/>
      <c r="EJ32" s="446"/>
      <c r="EK32" s="446"/>
      <c r="EL32" s="446"/>
      <c r="EM32" s="446"/>
      <c r="EN32" s="446"/>
      <c r="EO32" s="415">
        <f t="shared" si="1"/>
        <v>1570446.8668799996</v>
      </c>
      <c r="EP32" s="415"/>
      <c r="EQ32" s="415"/>
      <c r="ER32" s="415"/>
      <c r="ES32" s="415"/>
      <c r="ET32" s="415"/>
      <c r="EU32" s="415"/>
      <c r="EV32" s="415"/>
      <c r="EW32" s="415"/>
      <c r="EX32" s="415"/>
      <c r="EY32" s="415"/>
      <c r="EZ32" s="415"/>
      <c r="FA32" s="415"/>
      <c r="FB32" s="415"/>
      <c r="FC32" s="415"/>
      <c r="FD32" s="415"/>
      <c r="FE32" s="415"/>
      <c r="FF32" s="242"/>
    </row>
    <row r="33" spans="1:173" s="163" customFormat="1" x14ac:dyDescent="0.25">
      <c r="A33" s="416" t="s">
        <v>468</v>
      </c>
      <c r="B33" s="416"/>
      <c r="C33" s="416"/>
      <c r="D33" s="416"/>
      <c r="E33" s="416"/>
      <c r="F33" s="416"/>
      <c r="G33" s="445" t="s">
        <v>503</v>
      </c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445"/>
      <c r="V33" s="445"/>
      <c r="W33" s="445"/>
      <c r="X33" s="445"/>
      <c r="Y33" s="443">
        <v>12</v>
      </c>
      <c r="Z33" s="443"/>
      <c r="AA33" s="443"/>
      <c r="AB33" s="443"/>
      <c r="AC33" s="443"/>
      <c r="AD33" s="443"/>
      <c r="AE33" s="443"/>
      <c r="AF33" s="443"/>
      <c r="AG33" s="443"/>
      <c r="AH33" s="443"/>
      <c r="AI33" s="443"/>
      <c r="AJ33" s="443"/>
      <c r="AK33" s="443"/>
      <c r="AL33" s="443"/>
      <c r="AM33" s="443"/>
      <c r="AN33" s="443"/>
      <c r="AO33" s="444">
        <f t="shared" si="0"/>
        <v>13810.74</v>
      </c>
      <c r="AP33" s="444"/>
      <c r="AQ33" s="444"/>
      <c r="AR33" s="444"/>
      <c r="AS33" s="444"/>
      <c r="AT33" s="444"/>
      <c r="AU33" s="444"/>
      <c r="AV33" s="444"/>
      <c r="AW33" s="444"/>
      <c r="AX33" s="444"/>
      <c r="AY33" s="444"/>
      <c r="AZ33" s="444"/>
      <c r="BA33" s="444"/>
      <c r="BB33" s="444"/>
      <c r="BC33" s="444"/>
      <c r="BD33" s="444"/>
      <c r="BE33" s="444"/>
      <c r="BF33" s="444">
        <v>6837</v>
      </c>
      <c r="BG33" s="444"/>
      <c r="BH33" s="444"/>
      <c r="BI33" s="444"/>
      <c r="BJ33" s="444"/>
      <c r="BK33" s="444"/>
      <c r="BL33" s="444"/>
      <c r="BM33" s="444"/>
      <c r="BN33" s="444"/>
      <c r="BO33" s="444"/>
      <c r="BP33" s="444"/>
      <c r="BQ33" s="444"/>
      <c r="BR33" s="444"/>
      <c r="BS33" s="444"/>
      <c r="BT33" s="444"/>
      <c r="BU33" s="444"/>
      <c r="BV33" s="444"/>
      <c r="BW33" s="444"/>
      <c r="BX33" s="415">
        <f t="shared" si="6"/>
        <v>1709.25</v>
      </c>
      <c r="BY33" s="415"/>
      <c r="BZ33" s="415"/>
      <c r="CA33" s="415"/>
      <c r="CB33" s="415"/>
      <c r="CC33" s="415"/>
      <c r="CD33" s="415"/>
      <c r="CE33" s="415"/>
      <c r="CF33" s="415"/>
      <c r="CG33" s="415"/>
      <c r="CH33" s="415"/>
      <c r="CI33" s="415"/>
      <c r="CJ33" s="415"/>
      <c r="CK33" s="415"/>
      <c r="CL33" s="415"/>
      <c r="CM33" s="415"/>
      <c r="CN33" s="415"/>
      <c r="CO33" s="415"/>
      <c r="CP33" s="415"/>
      <c r="CQ33" s="419">
        <f>BF33*77/100</f>
        <v>5264.49</v>
      </c>
      <c r="CR33" s="419"/>
      <c r="CS33" s="419"/>
      <c r="CT33" s="419"/>
      <c r="CU33" s="419"/>
      <c r="CV33" s="419"/>
      <c r="CW33" s="419"/>
      <c r="CX33" s="419"/>
      <c r="CY33" s="419"/>
      <c r="CZ33" s="419"/>
      <c r="DA33" s="419"/>
      <c r="DB33" s="419"/>
      <c r="DC33" s="419"/>
      <c r="DD33" s="419"/>
      <c r="DE33" s="419"/>
      <c r="DF33" s="419"/>
      <c r="DG33" s="419"/>
      <c r="DH33" s="419"/>
      <c r="DI33" s="443"/>
      <c r="DJ33" s="443"/>
      <c r="DK33" s="443"/>
      <c r="DL33" s="443"/>
      <c r="DM33" s="443"/>
      <c r="DN33" s="443"/>
      <c r="DO33" s="443"/>
      <c r="DP33" s="443"/>
      <c r="DQ33" s="443"/>
      <c r="DR33" s="443"/>
      <c r="DS33" s="443"/>
      <c r="DT33" s="443"/>
      <c r="DU33" s="443"/>
      <c r="DV33" s="443"/>
      <c r="DW33" s="443"/>
      <c r="DX33" s="443"/>
      <c r="DY33" s="446">
        <v>2.2999999999999998</v>
      </c>
      <c r="DZ33" s="446"/>
      <c r="EA33" s="446"/>
      <c r="EB33" s="446"/>
      <c r="EC33" s="446"/>
      <c r="ED33" s="446"/>
      <c r="EE33" s="446"/>
      <c r="EF33" s="446"/>
      <c r="EG33" s="446"/>
      <c r="EH33" s="446"/>
      <c r="EI33" s="446"/>
      <c r="EJ33" s="446"/>
      <c r="EK33" s="446"/>
      <c r="EL33" s="446"/>
      <c r="EM33" s="446"/>
      <c r="EN33" s="446"/>
      <c r="EO33" s="415">
        <f>Y33*AO33*DY33*12</f>
        <v>4574117.0879999995</v>
      </c>
      <c r="EP33" s="415"/>
      <c r="EQ33" s="415"/>
      <c r="ER33" s="415"/>
      <c r="ES33" s="415"/>
      <c r="ET33" s="415"/>
      <c r="EU33" s="415"/>
      <c r="EV33" s="415"/>
      <c r="EW33" s="415"/>
      <c r="EX33" s="415"/>
      <c r="EY33" s="415"/>
      <c r="EZ33" s="415"/>
      <c r="FA33" s="415"/>
      <c r="FB33" s="415"/>
      <c r="FC33" s="415"/>
      <c r="FD33" s="415"/>
      <c r="FE33" s="415"/>
      <c r="FF33" s="242"/>
      <c r="FQ33" s="242"/>
    </row>
    <row r="34" spans="1:173" s="163" customFormat="1" x14ac:dyDescent="0.25">
      <c r="A34" s="416" t="s">
        <v>469</v>
      </c>
      <c r="B34" s="416"/>
      <c r="C34" s="416"/>
      <c r="D34" s="416"/>
      <c r="E34" s="416"/>
      <c r="F34" s="416"/>
      <c r="G34" s="417" t="s">
        <v>603</v>
      </c>
      <c r="H34" s="417"/>
      <c r="I34" s="417"/>
      <c r="J34" s="417"/>
      <c r="K34" s="417"/>
      <c r="L34" s="417"/>
      <c r="M34" s="417"/>
      <c r="N34" s="417"/>
      <c r="O34" s="417"/>
      <c r="P34" s="417"/>
      <c r="Q34" s="417"/>
      <c r="R34" s="417"/>
      <c r="S34" s="417"/>
      <c r="T34" s="417"/>
      <c r="U34" s="417"/>
      <c r="V34" s="417"/>
      <c r="W34" s="417"/>
      <c r="X34" s="417"/>
      <c r="Y34" s="418">
        <v>0.5</v>
      </c>
      <c r="Z34" s="418"/>
      <c r="AA34" s="418"/>
      <c r="AB34" s="418"/>
      <c r="AC34" s="418"/>
      <c r="AD34" s="418"/>
      <c r="AE34" s="418"/>
      <c r="AF34" s="418"/>
      <c r="AG34" s="418"/>
      <c r="AH34" s="418"/>
      <c r="AI34" s="418"/>
      <c r="AJ34" s="418"/>
      <c r="AK34" s="418"/>
      <c r="AL34" s="418"/>
      <c r="AM34" s="418"/>
      <c r="AN34" s="418"/>
      <c r="AO34" s="444">
        <f t="shared" si="0"/>
        <v>10985.432500000001</v>
      </c>
      <c r="AP34" s="444"/>
      <c r="AQ34" s="444"/>
      <c r="AR34" s="444"/>
      <c r="AS34" s="444"/>
      <c r="AT34" s="444"/>
      <c r="AU34" s="444"/>
      <c r="AV34" s="444"/>
      <c r="AW34" s="444"/>
      <c r="AX34" s="444"/>
      <c r="AY34" s="444"/>
      <c r="AZ34" s="444"/>
      <c r="BA34" s="444"/>
      <c r="BB34" s="444"/>
      <c r="BC34" s="444"/>
      <c r="BD34" s="444"/>
      <c r="BE34" s="444"/>
      <c r="BF34" s="415">
        <f>6277.39</f>
        <v>6277.39</v>
      </c>
      <c r="BG34" s="415"/>
      <c r="BH34" s="415"/>
      <c r="BI34" s="415"/>
      <c r="BJ34" s="415"/>
      <c r="BK34" s="415"/>
      <c r="BL34" s="415"/>
      <c r="BM34" s="415"/>
      <c r="BN34" s="415"/>
      <c r="BO34" s="415"/>
      <c r="BP34" s="415"/>
      <c r="BQ34" s="415"/>
      <c r="BR34" s="415"/>
      <c r="BS34" s="415"/>
      <c r="BT34" s="415"/>
      <c r="BU34" s="415"/>
      <c r="BV34" s="415"/>
      <c r="BW34" s="415"/>
      <c r="BX34" s="415">
        <f t="shared" si="6"/>
        <v>1569.3475000000001</v>
      </c>
      <c r="BY34" s="415"/>
      <c r="BZ34" s="415"/>
      <c r="CA34" s="415"/>
      <c r="CB34" s="415"/>
      <c r="CC34" s="415"/>
      <c r="CD34" s="415"/>
      <c r="CE34" s="415"/>
      <c r="CF34" s="415"/>
      <c r="CG34" s="415"/>
      <c r="CH34" s="415"/>
      <c r="CI34" s="415"/>
      <c r="CJ34" s="415"/>
      <c r="CK34" s="415"/>
      <c r="CL34" s="415"/>
      <c r="CM34" s="415"/>
      <c r="CN34" s="415"/>
      <c r="CO34" s="415"/>
      <c r="CP34" s="415"/>
      <c r="CQ34" s="419">
        <f>BF34*50/100</f>
        <v>3138.6950000000002</v>
      </c>
      <c r="CR34" s="419"/>
      <c r="CS34" s="419"/>
      <c r="CT34" s="419"/>
      <c r="CU34" s="419"/>
      <c r="CV34" s="419"/>
      <c r="CW34" s="419"/>
      <c r="CX34" s="419"/>
      <c r="CY34" s="419"/>
      <c r="CZ34" s="419"/>
      <c r="DA34" s="419"/>
      <c r="DB34" s="419"/>
      <c r="DC34" s="419"/>
      <c r="DD34" s="419"/>
      <c r="DE34" s="419"/>
      <c r="DF34" s="419"/>
      <c r="DG34" s="419"/>
      <c r="DH34" s="419"/>
      <c r="DI34" s="418"/>
      <c r="DJ34" s="418"/>
      <c r="DK34" s="418"/>
      <c r="DL34" s="418"/>
      <c r="DM34" s="418"/>
      <c r="DN34" s="418"/>
      <c r="DO34" s="418"/>
      <c r="DP34" s="418"/>
      <c r="DQ34" s="418"/>
      <c r="DR34" s="418"/>
      <c r="DS34" s="418"/>
      <c r="DT34" s="418"/>
      <c r="DU34" s="418"/>
      <c r="DV34" s="418"/>
      <c r="DW34" s="418"/>
      <c r="DX34" s="418"/>
      <c r="DY34" s="420">
        <v>2.2999999999999998</v>
      </c>
      <c r="DZ34" s="420"/>
      <c r="EA34" s="420"/>
      <c r="EB34" s="420"/>
      <c r="EC34" s="420"/>
      <c r="ED34" s="420"/>
      <c r="EE34" s="420"/>
      <c r="EF34" s="420"/>
      <c r="EG34" s="420"/>
      <c r="EH34" s="420"/>
      <c r="EI34" s="420"/>
      <c r="EJ34" s="420"/>
      <c r="EK34" s="420"/>
      <c r="EL34" s="420"/>
      <c r="EM34" s="420"/>
      <c r="EN34" s="420"/>
      <c r="EO34" s="415">
        <f t="shared" si="1"/>
        <v>151598.96850000002</v>
      </c>
      <c r="EP34" s="415"/>
      <c r="EQ34" s="415"/>
      <c r="ER34" s="415"/>
      <c r="ES34" s="415"/>
      <c r="ET34" s="415"/>
      <c r="EU34" s="415"/>
      <c r="EV34" s="415"/>
      <c r="EW34" s="415"/>
      <c r="EX34" s="415"/>
      <c r="EY34" s="415"/>
      <c r="EZ34" s="415"/>
      <c r="FA34" s="415"/>
      <c r="FB34" s="415"/>
      <c r="FC34" s="415"/>
      <c r="FD34" s="415"/>
      <c r="FE34" s="415"/>
      <c r="FF34" s="242"/>
      <c r="FQ34" s="242"/>
    </row>
    <row r="35" spans="1:173" s="163" customFormat="1" x14ac:dyDescent="0.25">
      <c r="A35" s="416" t="s">
        <v>470</v>
      </c>
      <c r="B35" s="416"/>
      <c r="C35" s="416"/>
      <c r="D35" s="416"/>
      <c r="E35" s="416"/>
      <c r="F35" s="416"/>
      <c r="G35" s="417" t="s">
        <v>596</v>
      </c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8">
        <v>1</v>
      </c>
      <c r="Z35" s="418"/>
      <c r="AA35" s="418"/>
      <c r="AB35" s="418"/>
      <c r="AC35" s="418"/>
      <c r="AD35" s="418"/>
      <c r="AE35" s="418"/>
      <c r="AF35" s="418"/>
      <c r="AG35" s="418"/>
      <c r="AH35" s="418"/>
      <c r="AI35" s="418"/>
      <c r="AJ35" s="418"/>
      <c r="AK35" s="418"/>
      <c r="AL35" s="418"/>
      <c r="AM35" s="418"/>
      <c r="AN35" s="418"/>
      <c r="AO35" s="444">
        <f t="shared" ref="AO35" si="8">BF35+BX35+CQ35</f>
        <v>12746.5</v>
      </c>
      <c r="AP35" s="444"/>
      <c r="AQ35" s="444"/>
      <c r="AR35" s="444"/>
      <c r="AS35" s="444"/>
      <c r="AT35" s="444"/>
      <c r="AU35" s="444"/>
      <c r="AV35" s="444"/>
      <c r="AW35" s="444"/>
      <c r="AX35" s="444"/>
      <c r="AY35" s="444"/>
      <c r="AZ35" s="444"/>
      <c r="BA35" s="444"/>
      <c r="BB35" s="444"/>
      <c r="BC35" s="444"/>
      <c r="BD35" s="444"/>
      <c r="BE35" s="444"/>
      <c r="BF35" s="415">
        <v>6890</v>
      </c>
      <c r="BG35" s="415"/>
      <c r="BH35" s="415"/>
      <c r="BI35" s="415"/>
      <c r="BJ35" s="415"/>
      <c r="BK35" s="415"/>
      <c r="BL35" s="415"/>
      <c r="BM35" s="415"/>
      <c r="BN35" s="415"/>
      <c r="BO35" s="415"/>
      <c r="BP35" s="415"/>
      <c r="BQ35" s="415"/>
      <c r="BR35" s="415"/>
      <c r="BS35" s="415"/>
      <c r="BT35" s="415"/>
      <c r="BU35" s="415"/>
      <c r="BV35" s="415"/>
      <c r="BW35" s="415"/>
      <c r="BX35" s="415">
        <f t="shared" si="6"/>
        <v>1722.5</v>
      </c>
      <c r="BY35" s="415"/>
      <c r="BZ35" s="415"/>
      <c r="CA35" s="415"/>
      <c r="CB35" s="415"/>
      <c r="CC35" s="415"/>
      <c r="CD35" s="415"/>
      <c r="CE35" s="415"/>
      <c r="CF35" s="415"/>
      <c r="CG35" s="415"/>
      <c r="CH35" s="415"/>
      <c r="CI35" s="415"/>
      <c r="CJ35" s="415"/>
      <c r="CK35" s="415"/>
      <c r="CL35" s="415"/>
      <c r="CM35" s="415"/>
      <c r="CN35" s="415"/>
      <c r="CO35" s="415"/>
      <c r="CP35" s="415"/>
      <c r="CQ35" s="419">
        <f>BF35*60/100</f>
        <v>4134</v>
      </c>
      <c r="CR35" s="419"/>
      <c r="CS35" s="419"/>
      <c r="CT35" s="419"/>
      <c r="CU35" s="419"/>
      <c r="CV35" s="419"/>
      <c r="CW35" s="419"/>
      <c r="CX35" s="419"/>
      <c r="CY35" s="419"/>
      <c r="CZ35" s="419"/>
      <c r="DA35" s="419"/>
      <c r="DB35" s="419"/>
      <c r="DC35" s="419"/>
      <c r="DD35" s="419"/>
      <c r="DE35" s="419"/>
      <c r="DF35" s="419"/>
      <c r="DG35" s="419"/>
      <c r="DH35" s="419"/>
      <c r="DI35" s="418"/>
      <c r="DJ35" s="418"/>
      <c r="DK35" s="418"/>
      <c r="DL35" s="418"/>
      <c r="DM35" s="418"/>
      <c r="DN35" s="418"/>
      <c r="DO35" s="418"/>
      <c r="DP35" s="418"/>
      <c r="DQ35" s="418"/>
      <c r="DR35" s="418"/>
      <c r="DS35" s="418"/>
      <c r="DT35" s="418"/>
      <c r="DU35" s="418"/>
      <c r="DV35" s="418"/>
      <c r="DW35" s="418"/>
      <c r="DX35" s="418"/>
      <c r="DY35" s="420">
        <v>2.2999999999999998</v>
      </c>
      <c r="DZ35" s="420"/>
      <c r="EA35" s="420"/>
      <c r="EB35" s="420"/>
      <c r="EC35" s="420"/>
      <c r="ED35" s="420"/>
      <c r="EE35" s="420"/>
      <c r="EF35" s="420"/>
      <c r="EG35" s="420"/>
      <c r="EH35" s="420"/>
      <c r="EI35" s="420"/>
      <c r="EJ35" s="420"/>
      <c r="EK35" s="420"/>
      <c r="EL35" s="420"/>
      <c r="EM35" s="420"/>
      <c r="EN35" s="420"/>
      <c r="EO35" s="415">
        <f t="shared" si="1"/>
        <v>351803.39999999997</v>
      </c>
      <c r="EP35" s="415"/>
      <c r="EQ35" s="415"/>
      <c r="ER35" s="415"/>
      <c r="ES35" s="415"/>
      <c r="ET35" s="415"/>
      <c r="EU35" s="415"/>
      <c r="EV35" s="415"/>
      <c r="EW35" s="415"/>
      <c r="EX35" s="415"/>
      <c r="EY35" s="415"/>
      <c r="EZ35" s="415"/>
      <c r="FA35" s="415"/>
      <c r="FB35" s="415"/>
      <c r="FC35" s="415"/>
      <c r="FD35" s="415"/>
      <c r="FE35" s="415"/>
      <c r="FF35" s="242"/>
    </row>
    <row r="36" spans="1:173" s="163" customFormat="1" x14ac:dyDescent="0.25">
      <c r="A36" s="416" t="s">
        <v>471</v>
      </c>
      <c r="B36" s="416"/>
      <c r="C36" s="416"/>
      <c r="D36" s="416"/>
      <c r="E36" s="416"/>
      <c r="F36" s="416"/>
      <c r="G36" s="417" t="s">
        <v>504</v>
      </c>
      <c r="H36" s="417"/>
      <c r="I36" s="417"/>
      <c r="J36" s="417"/>
      <c r="K36" s="417"/>
      <c r="L36" s="417"/>
      <c r="M36" s="417"/>
      <c r="N36" s="417"/>
      <c r="O36" s="417"/>
      <c r="P36" s="417"/>
      <c r="Q36" s="417"/>
      <c r="R36" s="417"/>
      <c r="S36" s="417"/>
      <c r="T36" s="417"/>
      <c r="U36" s="417"/>
      <c r="V36" s="417"/>
      <c r="W36" s="417"/>
      <c r="X36" s="417"/>
      <c r="Y36" s="418">
        <v>1</v>
      </c>
      <c r="Z36" s="418"/>
      <c r="AA36" s="418"/>
      <c r="AB36" s="418"/>
      <c r="AC36" s="418"/>
      <c r="AD36" s="418"/>
      <c r="AE36" s="418"/>
      <c r="AF36" s="418"/>
      <c r="AG36" s="418"/>
      <c r="AH36" s="418"/>
      <c r="AI36" s="418"/>
      <c r="AJ36" s="418"/>
      <c r="AK36" s="418"/>
      <c r="AL36" s="418"/>
      <c r="AM36" s="418"/>
      <c r="AN36" s="418"/>
      <c r="AO36" s="415">
        <f t="shared" si="0"/>
        <v>7370.3739999999998</v>
      </c>
      <c r="AP36" s="415"/>
      <c r="AQ36" s="415"/>
      <c r="AR36" s="415"/>
      <c r="AS36" s="415"/>
      <c r="AT36" s="415"/>
      <c r="AU36" s="415"/>
      <c r="AV36" s="415"/>
      <c r="AW36" s="415"/>
      <c r="AX36" s="415"/>
      <c r="AY36" s="415"/>
      <c r="AZ36" s="415"/>
      <c r="BA36" s="415"/>
      <c r="BB36" s="415"/>
      <c r="BC36" s="415"/>
      <c r="BD36" s="415"/>
      <c r="BE36" s="415"/>
      <c r="BF36" s="415">
        <v>4755.08</v>
      </c>
      <c r="BG36" s="415"/>
      <c r="BH36" s="415"/>
      <c r="BI36" s="415"/>
      <c r="BJ36" s="415"/>
      <c r="BK36" s="415"/>
      <c r="BL36" s="415"/>
      <c r="BM36" s="415"/>
      <c r="BN36" s="415"/>
      <c r="BO36" s="415"/>
      <c r="BP36" s="415"/>
      <c r="BQ36" s="415"/>
      <c r="BR36" s="415"/>
      <c r="BS36" s="415"/>
      <c r="BT36" s="415"/>
      <c r="BU36" s="415"/>
      <c r="BV36" s="415"/>
      <c r="BW36" s="415"/>
      <c r="BX36" s="415">
        <f t="shared" si="6"/>
        <v>1188.77</v>
      </c>
      <c r="BY36" s="415"/>
      <c r="BZ36" s="415"/>
      <c r="CA36" s="415"/>
      <c r="CB36" s="415"/>
      <c r="CC36" s="415"/>
      <c r="CD36" s="415"/>
      <c r="CE36" s="415"/>
      <c r="CF36" s="415"/>
      <c r="CG36" s="415"/>
      <c r="CH36" s="415"/>
      <c r="CI36" s="415"/>
      <c r="CJ36" s="415"/>
      <c r="CK36" s="415"/>
      <c r="CL36" s="415"/>
      <c r="CM36" s="415"/>
      <c r="CN36" s="415"/>
      <c r="CO36" s="415"/>
      <c r="CP36" s="415"/>
      <c r="CQ36" s="419">
        <f>BF36*30/100</f>
        <v>1426.5239999999999</v>
      </c>
      <c r="CR36" s="419"/>
      <c r="CS36" s="419"/>
      <c r="CT36" s="419"/>
      <c r="CU36" s="419"/>
      <c r="CV36" s="419"/>
      <c r="CW36" s="419"/>
      <c r="CX36" s="419"/>
      <c r="CY36" s="419"/>
      <c r="CZ36" s="419"/>
      <c r="DA36" s="419"/>
      <c r="DB36" s="419"/>
      <c r="DC36" s="419"/>
      <c r="DD36" s="419"/>
      <c r="DE36" s="419"/>
      <c r="DF36" s="419"/>
      <c r="DG36" s="419"/>
      <c r="DH36" s="419"/>
      <c r="DI36" s="418"/>
      <c r="DJ36" s="418"/>
      <c r="DK36" s="418"/>
      <c r="DL36" s="418"/>
      <c r="DM36" s="418"/>
      <c r="DN36" s="418"/>
      <c r="DO36" s="418"/>
      <c r="DP36" s="418"/>
      <c r="DQ36" s="418"/>
      <c r="DR36" s="418"/>
      <c r="DS36" s="418"/>
      <c r="DT36" s="418"/>
      <c r="DU36" s="418"/>
      <c r="DV36" s="418"/>
      <c r="DW36" s="418"/>
      <c r="DX36" s="418"/>
      <c r="DY36" s="420">
        <v>2.2999999999999998</v>
      </c>
      <c r="DZ36" s="420"/>
      <c r="EA36" s="420"/>
      <c r="EB36" s="420"/>
      <c r="EC36" s="420"/>
      <c r="ED36" s="420"/>
      <c r="EE36" s="420"/>
      <c r="EF36" s="420"/>
      <c r="EG36" s="420"/>
      <c r="EH36" s="420"/>
      <c r="EI36" s="420"/>
      <c r="EJ36" s="420"/>
      <c r="EK36" s="420"/>
      <c r="EL36" s="420"/>
      <c r="EM36" s="420"/>
      <c r="EN36" s="420"/>
      <c r="EO36" s="415">
        <f t="shared" si="1"/>
        <v>203422.3224</v>
      </c>
      <c r="EP36" s="415"/>
      <c r="EQ36" s="415"/>
      <c r="ER36" s="415"/>
      <c r="ES36" s="415"/>
      <c r="ET36" s="415"/>
      <c r="EU36" s="415"/>
      <c r="EV36" s="415"/>
      <c r="EW36" s="415"/>
      <c r="EX36" s="415"/>
      <c r="EY36" s="415"/>
      <c r="EZ36" s="415"/>
      <c r="FA36" s="415"/>
      <c r="FB36" s="415"/>
      <c r="FC36" s="415"/>
      <c r="FD36" s="415"/>
      <c r="FE36" s="415"/>
      <c r="FF36" s="242"/>
    </row>
    <row r="37" spans="1:173" s="163" customFormat="1" ht="16.5" customHeight="1" x14ac:dyDescent="0.25">
      <c r="A37" s="416" t="s">
        <v>472</v>
      </c>
      <c r="B37" s="416"/>
      <c r="C37" s="416"/>
      <c r="D37" s="416"/>
      <c r="E37" s="416"/>
      <c r="F37" s="416"/>
      <c r="G37" s="417" t="s">
        <v>606</v>
      </c>
      <c r="H37" s="417"/>
      <c r="I37" s="417"/>
      <c r="J37" s="417"/>
      <c r="K37" s="417"/>
      <c r="L37" s="417"/>
      <c r="M37" s="417"/>
      <c r="N37" s="417"/>
      <c r="O37" s="417"/>
      <c r="P37" s="417"/>
      <c r="Q37" s="417"/>
      <c r="R37" s="417"/>
      <c r="S37" s="417"/>
      <c r="T37" s="417"/>
      <c r="U37" s="417"/>
      <c r="V37" s="417"/>
      <c r="W37" s="417"/>
      <c r="X37" s="417"/>
      <c r="Y37" s="418">
        <v>1</v>
      </c>
      <c r="Z37" s="418"/>
      <c r="AA37" s="418"/>
      <c r="AB37" s="418"/>
      <c r="AC37" s="418"/>
      <c r="AD37" s="418"/>
      <c r="AE37" s="418"/>
      <c r="AF37" s="418"/>
      <c r="AG37" s="418"/>
      <c r="AH37" s="418"/>
      <c r="AI37" s="418"/>
      <c r="AJ37" s="418"/>
      <c r="AK37" s="418"/>
      <c r="AL37" s="418"/>
      <c r="AM37" s="418"/>
      <c r="AN37" s="418"/>
      <c r="AO37" s="415">
        <f t="shared" ref="AO37" si="9">BF37+BX37+CQ37</f>
        <v>14856.800999999999</v>
      </c>
      <c r="AP37" s="415"/>
      <c r="AQ37" s="415"/>
      <c r="AR37" s="415"/>
      <c r="AS37" s="415"/>
      <c r="AT37" s="415"/>
      <c r="AU37" s="415"/>
      <c r="AV37" s="415"/>
      <c r="AW37" s="415"/>
      <c r="AX37" s="415"/>
      <c r="AY37" s="415"/>
      <c r="AZ37" s="415"/>
      <c r="BA37" s="415"/>
      <c r="BB37" s="415"/>
      <c r="BC37" s="415"/>
      <c r="BD37" s="415"/>
      <c r="BE37" s="415"/>
      <c r="BF37" s="415">
        <v>7247.22</v>
      </c>
      <c r="BG37" s="415"/>
      <c r="BH37" s="415"/>
      <c r="BI37" s="415"/>
      <c r="BJ37" s="415"/>
      <c r="BK37" s="415"/>
      <c r="BL37" s="415"/>
      <c r="BM37" s="415"/>
      <c r="BN37" s="415"/>
      <c r="BO37" s="415"/>
      <c r="BP37" s="415"/>
      <c r="BQ37" s="415"/>
      <c r="BR37" s="415"/>
      <c r="BS37" s="415"/>
      <c r="BT37" s="415"/>
      <c r="BU37" s="415"/>
      <c r="BV37" s="415"/>
      <c r="BW37" s="415"/>
      <c r="BX37" s="415">
        <f t="shared" si="6"/>
        <v>1811.8050000000001</v>
      </c>
      <c r="BY37" s="415"/>
      <c r="BZ37" s="415"/>
      <c r="CA37" s="415"/>
      <c r="CB37" s="415"/>
      <c r="CC37" s="415"/>
      <c r="CD37" s="415"/>
      <c r="CE37" s="415"/>
      <c r="CF37" s="415"/>
      <c r="CG37" s="415"/>
      <c r="CH37" s="415"/>
      <c r="CI37" s="415"/>
      <c r="CJ37" s="415"/>
      <c r="CK37" s="415"/>
      <c r="CL37" s="415"/>
      <c r="CM37" s="415"/>
      <c r="CN37" s="415"/>
      <c r="CO37" s="415"/>
      <c r="CP37" s="415"/>
      <c r="CQ37" s="419">
        <f>BF37*80/100</f>
        <v>5797.7759999999998</v>
      </c>
      <c r="CR37" s="419"/>
      <c r="CS37" s="419"/>
      <c r="CT37" s="419"/>
      <c r="CU37" s="419"/>
      <c r="CV37" s="419"/>
      <c r="CW37" s="419"/>
      <c r="CX37" s="419"/>
      <c r="CY37" s="419"/>
      <c r="CZ37" s="419"/>
      <c r="DA37" s="419"/>
      <c r="DB37" s="419"/>
      <c r="DC37" s="419"/>
      <c r="DD37" s="419"/>
      <c r="DE37" s="419"/>
      <c r="DF37" s="419"/>
      <c r="DG37" s="419"/>
      <c r="DH37" s="419"/>
      <c r="DI37" s="418"/>
      <c r="DJ37" s="418"/>
      <c r="DK37" s="418"/>
      <c r="DL37" s="418"/>
      <c r="DM37" s="418"/>
      <c r="DN37" s="418"/>
      <c r="DO37" s="418"/>
      <c r="DP37" s="418"/>
      <c r="DQ37" s="418"/>
      <c r="DR37" s="418"/>
      <c r="DS37" s="418"/>
      <c r="DT37" s="418"/>
      <c r="DU37" s="418"/>
      <c r="DV37" s="418"/>
      <c r="DW37" s="418"/>
      <c r="DX37" s="418"/>
      <c r="DY37" s="420">
        <v>2.2999999999999998</v>
      </c>
      <c r="DZ37" s="420"/>
      <c r="EA37" s="420"/>
      <c r="EB37" s="420"/>
      <c r="EC37" s="420"/>
      <c r="ED37" s="420"/>
      <c r="EE37" s="420"/>
      <c r="EF37" s="420"/>
      <c r="EG37" s="420"/>
      <c r="EH37" s="420"/>
      <c r="EI37" s="420"/>
      <c r="EJ37" s="420"/>
      <c r="EK37" s="420"/>
      <c r="EL37" s="420"/>
      <c r="EM37" s="420"/>
      <c r="EN37" s="420"/>
      <c r="EO37" s="415">
        <f t="shared" si="1"/>
        <v>410047.70759999997</v>
      </c>
      <c r="EP37" s="415"/>
      <c r="EQ37" s="415"/>
      <c r="ER37" s="415"/>
      <c r="ES37" s="415"/>
      <c r="ET37" s="415"/>
      <c r="EU37" s="415"/>
      <c r="EV37" s="415"/>
      <c r="EW37" s="415"/>
      <c r="EX37" s="415"/>
      <c r="EY37" s="415"/>
      <c r="EZ37" s="415"/>
      <c r="FA37" s="415"/>
      <c r="FB37" s="415"/>
      <c r="FC37" s="415"/>
      <c r="FD37" s="415"/>
      <c r="FE37" s="415"/>
      <c r="FF37" s="242"/>
    </row>
    <row r="38" spans="1:173" s="163" customFormat="1" x14ac:dyDescent="0.25">
      <c r="A38" s="416" t="s">
        <v>473</v>
      </c>
      <c r="B38" s="416"/>
      <c r="C38" s="416"/>
      <c r="D38" s="416"/>
      <c r="E38" s="416"/>
      <c r="F38" s="416"/>
      <c r="G38" s="417" t="s">
        <v>607</v>
      </c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8">
        <v>1</v>
      </c>
      <c r="Z38" s="418"/>
      <c r="AA38" s="418"/>
      <c r="AB38" s="418"/>
      <c r="AC38" s="418"/>
      <c r="AD38" s="418"/>
      <c r="AE38" s="418"/>
      <c r="AF38" s="418"/>
      <c r="AG38" s="418"/>
      <c r="AH38" s="418"/>
      <c r="AI38" s="418"/>
      <c r="AJ38" s="418"/>
      <c r="AK38" s="418"/>
      <c r="AL38" s="418"/>
      <c r="AM38" s="418"/>
      <c r="AN38" s="418"/>
      <c r="AO38" s="415">
        <f t="shared" ref="AO38" si="10">BF38+BX38+CQ38</f>
        <v>3993.1840000000002</v>
      </c>
      <c r="AP38" s="415"/>
      <c r="AQ38" s="415"/>
      <c r="AR38" s="415"/>
      <c r="AS38" s="415"/>
      <c r="AT38" s="415"/>
      <c r="AU38" s="415"/>
      <c r="AV38" s="415"/>
      <c r="AW38" s="415"/>
      <c r="AX38" s="415"/>
      <c r="AY38" s="415"/>
      <c r="AZ38" s="415"/>
      <c r="BA38" s="415"/>
      <c r="BB38" s="415"/>
      <c r="BC38" s="415"/>
      <c r="BD38" s="415"/>
      <c r="BE38" s="415"/>
      <c r="BF38" s="415">
        <v>2753.92</v>
      </c>
      <c r="BG38" s="415"/>
      <c r="BH38" s="415"/>
      <c r="BI38" s="415"/>
      <c r="BJ38" s="415"/>
      <c r="BK38" s="415"/>
      <c r="BL38" s="415"/>
      <c r="BM38" s="415"/>
      <c r="BN38" s="415"/>
      <c r="BO38" s="415"/>
      <c r="BP38" s="415"/>
      <c r="BQ38" s="415"/>
      <c r="BR38" s="415"/>
      <c r="BS38" s="415"/>
      <c r="BT38" s="415"/>
      <c r="BU38" s="415"/>
      <c r="BV38" s="415"/>
      <c r="BW38" s="415"/>
      <c r="BX38" s="415"/>
      <c r="BY38" s="415"/>
      <c r="BZ38" s="415"/>
      <c r="CA38" s="415"/>
      <c r="CB38" s="415"/>
      <c r="CC38" s="415"/>
      <c r="CD38" s="415"/>
      <c r="CE38" s="415"/>
      <c r="CF38" s="415"/>
      <c r="CG38" s="415"/>
      <c r="CH38" s="415"/>
      <c r="CI38" s="415"/>
      <c r="CJ38" s="415"/>
      <c r="CK38" s="415"/>
      <c r="CL38" s="415"/>
      <c r="CM38" s="415"/>
      <c r="CN38" s="415"/>
      <c r="CO38" s="415"/>
      <c r="CP38" s="415"/>
      <c r="CQ38" s="419">
        <f>BF38*45/100</f>
        <v>1239.2640000000001</v>
      </c>
      <c r="CR38" s="419"/>
      <c r="CS38" s="419"/>
      <c r="CT38" s="419"/>
      <c r="CU38" s="419"/>
      <c r="CV38" s="419"/>
      <c r="CW38" s="419"/>
      <c r="CX38" s="419"/>
      <c r="CY38" s="419"/>
      <c r="CZ38" s="419"/>
      <c r="DA38" s="419"/>
      <c r="DB38" s="419"/>
      <c r="DC38" s="419"/>
      <c r="DD38" s="419"/>
      <c r="DE38" s="419"/>
      <c r="DF38" s="419"/>
      <c r="DG38" s="419"/>
      <c r="DH38" s="419"/>
      <c r="DI38" s="418"/>
      <c r="DJ38" s="418"/>
      <c r="DK38" s="418"/>
      <c r="DL38" s="418"/>
      <c r="DM38" s="418"/>
      <c r="DN38" s="418"/>
      <c r="DO38" s="418"/>
      <c r="DP38" s="418"/>
      <c r="DQ38" s="418"/>
      <c r="DR38" s="418"/>
      <c r="DS38" s="418"/>
      <c r="DT38" s="418"/>
      <c r="DU38" s="418"/>
      <c r="DV38" s="418"/>
      <c r="DW38" s="418"/>
      <c r="DX38" s="418"/>
      <c r="DY38" s="420">
        <v>2.2999999999999998</v>
      </c>
      <c r="DZ38" s="420"/>
      <c r="EA38" s="420"/>
      <c r="EB38" s="420"/>
      <c r="EC38" s="420"/>
      <c r="ED38" s="420"/>
      <c r="EE38" s="420"/>
      <c r="EF38" s="420"/>
      <c r="EG38" s="420"/>
      <c r="EH38" s="420"/>
      <c r="EI38" s="420"/>
      <c r="EJ38" s="420"/>
      <c r="EK38" s="420"/>
      <c r="EL38" s="420"/>
      <c r="EM38" s="420"/>
      <c r="EN38" s="420"/>
      <c r="EO38" s="415">
        <f t="shared" si="1"/>
        <v>110211.87839999999</v>
      </c>
      <c r="EP38" s="415"/>
      <c r="EQ38" s="415"/>
      <c r="ER38" s="415"/>
      <c r="ES38" s="415"/>
      <c r="ET38" s="415"/>
      <c r="EU38" s="415"/>
      <c r="EV38" s="415"/>
      <c r="EW38" s="415"/>
      <c r="EX38" s="415"/>
      <c r="EY38" s="415"/>
      <c r="EZ38" s="415"/>
      <c r="FA38" s="415"/>
      <c r="FB38" s="415"/>
      <c r="FC38" s="415"/>
      <c r="FD38" s="415"/>
      <c r="FE38" s="415"/>
      <c r="FF38" s="242"/>
    </row>
    <row r="39" spans="1:173" s="163" customFormat="1" x14ac:dyDescent="0.25">
      <c r="A39" s="416" t="s">
        <v>474</v>
      </c>
      <c r="B39" s="416"/>
      <c r="C39" s="416"/>
      <c r="D39" s="416"/>
      <c r="E39" s="416"/>
      <c r="F39" s="416"/>
      <c r="G39" s="417" t="s">
        <v>608</v>
      </c>
      <c r="H39" s="417"/>
      <c r="I39" s="417"/>
      <c r="J39" s="417"/>
      <c r="K39" s="417"/>
      <c r="L39" s="417"/>
      <c r="M39" s="417"/>
      <c r="N39" s="417"/>
      <c r="O39" s="417"/>
      <c r="P39" s="417"/>
      <c r="Q39" s="417"/>
      <c r="R39" s="417"/>
      <c r="S39" s="417"/>
      <c r="T39" s="417"/>
      <c r="U39" s="417"/>
      <c r="V39" s="417"/>
      <c r="W39" s="417"/>
      <c r="X39" s="417"/>
      <c r="Y39" s="418">
        <v>1</v>
      </c>
      <c r="Z39" s="418"/>
      <c r="AA39" s="418"/>
      <c r="AB39" s="418"/>
      <c r="AC39" s="418"/>
      <c r="AD39" s="418"/>
      <c r="AE39" s="418"/>
      <c r="AF39" s="418"/>
      <c r="AG39" s="418"/>
      <c r="AH39" s="418"/>
      <c r="AI39" s="418"/>
      <c r="AJ39" s="418"/>
      <c r="AK39" s="418"/>
      <c r="AL39" s="418"/>
      <c r="AM39" s="418"/>
      <c r="AN39" s="418"/>
      <c r="AO39" s="415">
        <f t="shared" ref="AO39" si="11">BF39+BX39+CQ39</f>
        <v>3890.64</v>
      </c>
      <c r="AP39" s="415"/>
      <c r="AQ39" s="415"/>
      <c r="AR39" s="415"/>
      <c r="AS39" s="415"/>
      <c r="AT39" s="415"/>
      <c r="AU39" s="415"/>
      <c r="AV39" s="415"/>
      <c r="AW39" s="415"/>
      <c r="AX39" s="415"/>
      <c r="AY39" s="415"/>
      <c r="AZ39" s="415"/>
      <c r="BA39" s="415"/>
      <c r="BB39" s="415"/>
      <c r="BC39" s="415"/>
      <c r="BD39" s="415"/>
      <c r="BE39" s="415"/>
      <c r="BF39" s="415">
        <v>3242.2</v>
      </c>
      <c r="BG39" s="415"/>
      <c r="BH39" s="415"/>
      <c r="BI39" s="415"/>
      <c r="BJ39" s="415"/>
      <c r="BK39" s="415"/>
      <c r="BL39" s="415"/>
      <c r="BM39" s="415"/>
      <c r="BN39" s="415"/>
      <c r="BO39" s="415"/>
      <c r="BP39" s="415"/>
      <c r="BQ39" s="415"/>
      <c r="BR39" s="415"/>
      <c r="BS39" s="415"/>
      <c r="BT39" s="415"/>
      <c r="BU39" s="415"/>
      <c r="BV39" s="415"/>
      <c r="BW39" s="415"/>
      <c r="BX39" s="415"/>
      <c r="BY39" s="415"/>
      <c r="BZ39" s="415"/>
      <c r="CA39" s="415"/>
      <c r="CB39" s="415"/>
      <c r="CC39" s="415"/>
      <c r="CD39" s="415"/>
      <c r="CE39" s="415"/>
      <c r="CF39" s="415"/>
      <c r="CG39" s="415"/>
      <c r="CH39" s="415"/>
      <c r="CI39" s="415"/>
      <c r="CJ39" s="415"/>
      <c r="CK39" s="415"/>
      <c r="CL39" s="415"/>
      <c r="CM39" s="415"/>
      <c r="CN39" s="415"/>
      <c r="CO39" s="415"/>
      <c r="CP39" s="415"/>
      <c r="CQ39" s="419">
        <f>BF39*20/100</f>
        <v>648.44000000000005</v>
      </c>
      <c r="CR39" s="419"/>
      <c r="CS39" s="419"/>
      <c r="CT39" s="419"/>
      <c r="CU39" s="419"/>
      <c r="CV39" s="419"/>
      <c r="CW39" s="419"/>
      <c r="CX39" s="419"/>
      <c r="CY39" s="419"/>
      <c r="CZ39" s="419"/>
      <c r="DA39" s="419"/>
      <c r="DB39" s="419"/>
      <c r="DC39" s="419"/>
      <c r="DD39" s="419"/>
      <c r="DE39" s="419"/>
      <c r="DF39" s="419"/>
      <c r="DG39" s="419"/>
      <c r="DH39" s="419"/>
      <c r="DI39" s="418"/>
      <c r="DJ39" s="418"/>
      <c r="DK39" s="418"/>
      <c r="DL39" s="418"/>
      <c r="DM39" s="418"/>
      <c r="DN39" s="418"/>
      <c r="DO39" s="418"/>
      <c r="DP39" s="418"/>
      <c r="DQ39" s="418"/>
      <c r="DR39" s="418"/>
      <c r="DS39" s="418"/>
      <c r="DT39" s="418"/>
      <c r="DU39" s="418"/>
      <c r="DV39" s="418"/>
      <c r="DW39" s="418"/>
      <c r="DX39" s="418"/>
      <c r="DY39" s="420">
        <v>2.2999999999999998</v>
      </c>
      <c r="DZ39" s="420"/>
      <c r="EA39" s="420"/>
      <c r="EB39" s="420"/>
      <c r="EC39" s="420"/>
      <c r="ED39" s="420"/>
      <c r="EE39" s="420"/>
      <c r="EF39" s="420"/>
      <c r="EG39" s="420"/>
      <c r="EH39" s="420"/>
      <c r="EI39" s="420"/>
      <c r="EJ39" s="420"/>
      <c r="EK39" s="420"/>
      <c r="EL39" s="420"/>
      <c r="EM39" s="420"/>
      <c r="EN39" s="420"/>
      <c r="EO39" s="415">
        <f t="shared" si="1"/>
        <v>107381.66399999999</v>
      </c>
      <c r="EP39" s="415"/>
      <c r="EQ39" s="415"/>
      <c r="ER39" s="415"/>
      <c r="ES39" s="415"/>
      <c r="ET39" s="415"/>
      <c r="EU39" s="415"/>
      <c r="EV39" s="415"/>
      <c r="EW39" s="415"/>
      <c r="EX39" s="415"/>
      <c r="EY39" s="415"/>
      <c r="EZ39" s="415"/>
      <c r="FA39" s="415"/>
      <c r="FB39" s="415"/>
      <c r="FC39" s="415"/>
      <c r="FD39" s="415"/>
      <c r="FE39" s="415"/>
      <c r="FF39" s="242"/>
    </row>
    <row r="40" spans="1:173" s="163" customFormat="1" x14ac:dyDescent="0.25">
      <c r="A40" s="416" t="s">
        <v>475</v>
      </c>
      <c r="B40" s="416"/>
      <c r="C40" s="416"/>
      <c r="D40" s="416"/>
      <c r="E40" s="416"/>
      <c r="F40" s="416"/>
      <c r="G40" s="417" t="s">
        <v>609</v>
      </c>
      <c r="H40" s="417"/>
      <c r="I40" s="417"/>
      <c r="J40" s="417"/>
      <c r="K40" s="417"/>
      <c r="L40" s="417"/>
      <c r="M40" s="417"/>
      <c r="N40" s="417"/>
      <c r="O40" s="417"/>
      <c r="P40" s="417"/>
      <c r="Q40" s="417"/>
      <c r="R40" s="417"/>
      <c r="S40" s="417"/>
      <c r="T40" s="417"/>
      <c r="U40" s="417"/>
      <c r="V40" s="417"/>
      <c r="W40" s="417"/>
      <c r="X40" s="417"/>
      <c r="Y40" s="418">
        <v>3</v>
      </c>
      <c r="Z40" s="418"/>
      <c r="AA40" s="418"/>
      <c r="AB40" s="418"/>
      <c r="AC40" s="418"/>
      <c r="AD40" s="418"/>
      <c r="AE40" s="418"/>
      <c r="AF40" s="418"/>
      <c r="AG40" s="418"/>
      <c r="AH40" s="418"/>
      <c r="AI40" s="418"/>
      <c r="AJ40" s="418"/>
      <c r="AK40" s="418"/>
      <c r="AL40" s="418"/>
      <c r="AM40" s="418"/>
      <c r="AN40" s="418"/>
      <c r="AO40" s="415">
        <f t="shared" ref="AO40" si="12">BF40+BX40+CQ40</f>
        <v>6748.26</v>
      </c>
      <c r="AP40" s="415"/>
      <c r="AQ40" s="415"/>
      <c r="AR40" s="415"/>
      <c r="AS40" s="415"/>
      <c r="AT40" s="415"/>
      <c r="AU40" s="415"/>
      <c r="AV40" s="415"/>
      <c r="AW40" s="415"/>
      <c r="AX40" s="415"/>
      <c r="AY40" s="415"/>
      <c r="AZ40" s="415"/>
      <c r="BA40" s="415"/>
      <c r="BB40" s="415"/>
      <c r="BC40" s="415"/>
      <c r="BD40" s="415"/>
      <c r="BE40" s="415"/>
      <c r="BF40" s="415">
        <v>2906.8</v>
      </c>
      <c r="BG40" s="415"/>
      <c r="BH40" s="415"/>
      <c r="BI40" s="415"/>
      <c r="BJ40" s="415"/>
      <c r="BK40" s="415"/>
      <c r="BL40" s="415"/>
      <c r="BM40" s="415"/>
      <c r="BN40" s="415"/>
      <c r="BO40" s="415"/>
      <c r="BP40" s="415"/>
      <c r="BQ40" s="415"/>
      <c r="BR40" s="415"/>
      <c r="BS40" s="415"/>
      <c r="BT40" s="415"/>
      <c r="BU40" s="415"/>
      <c r="BV40" s="415"/>
      <c r="BW40" s="415"/>
      <c r="BX40" s="415">
        <f>547.46+532.54</f>
        <v>1080</v>
      </c>
      <c r="BY40" s="415"/>
      <c r="BZ40" s="415"/>
      <c r="CA40" s="415"/>
      <c r="CB40" s="415"/>
      <c r="CC40" s="415"/>
      <c r="CD40" s="415"/>
      <c r="CE40" s="415"/>
      <c r="CF40" s="415"/>
      <c r="CG40" s="415"/>
      <c r="CH40" s="415"/>
      <c r="CI40" s="415"/>
      <c r="CJ40" s="415"/>
      <c r="CK40" s="415"/>
      <c r="CL40" s="415"/>
      <c r="CM40" s="415"/>
      <c r="CN40" s="415"/>
      <c r="CO40" s="415"/>
      <c r="CP40" s="415"/>
      <c r="CQ40" s="419">
        <f>BF40*95/100</f>
        <v>2761.46</v>
      </c>
      <c r="CR40" s="419"/>
      <c r="CS40" s="419"/>
      <c r="CT40" s="419"/>
      <c r="CU40" s="419"/>
      <c r="CV40" s="419"/>
      <c r="CW40" s="419"/>
      <c r="CX40" s="419"/>
      <c r="CY40" s="419"/>
      <c r="CZ40" s="419"/>
      <c r="DA40" s="419"/>
      <c r="DB40" s="419"/>
      <c r="DC40" s="419"/>
      <c r="DD40" s="419"/>
      <c r="DE40" s="419"/>
      <c r="DF40" s="419"/>
      <c r="DG40" s="419"/>
      <c r="DH40" s="419"/>
      <c r="DI40" s="418"/>
      <c r="DJ40" s="418"/>
      <c r="DK40" s="418"/>
      <c r="DL40" s="418"/>
      <c r="DM40" s="418"/>
      <c r="DN40" s="418"/>
      <c r="DO40" s="418"/>
      <c r="DP40" s="418"/>
      <c r="DQ40" s="418"/>
      <c r="DR40" s="418"/>
      <c r="DS40" s="418"/>
      <c r="DT40" s="418"/>
      <c r="DU40" s="418"/>
      <c r="DV40" s="418"/>
      <c r="DW40" s="418"/>
      <c r="DX40" s="418"/>
      <c r="DY40" s="420">
        <v>2.2999999999999998</v>
      </c>
      <c r="DZ40" s="420"/>
      <c r="EA40" s="420"/>
      <c r="EB40" s="420"/>
      <c r="EC40" s="420"/>
      <c r="ED40" s="420"/>
      <c r="EE40" s="420"/>
      <c r="EF40" s="420"/>
      <c r="EG40" s="420"/>
      <c r="EH40" s="420"/>
      <c r="EI40" s="420"/>
      <c r="EJ40" s="420"/>
      <c r="EK40" s="420"/>
      <c r="EL40" s="420"/>
      <c r="EM40" s="420"/>
      <c r="EN40" s="420"/>
      <c r="EO40" s="415">
        <f t="shared" si="1"/>
        <v>558755.92799999984</v>
      </c>
      <c r="EP40" s="415"/>
      <c r="EQ40" s="415"/>
      <c r="ER40" s="415"/>
      <c r="ES40" s="415"/>
      <c r="ET40" s="415"/>
      <c r="EU40" s="415"/>
      <c r="EV40" s="415"/>
      <c r="EW40" s="415"/>
      <c r="EX40" s="415"/>
      <c r="EY40" s="415"/>
      <c r="EZ40" s="415"/>
      <c r="FA40" s="415"/>
      <c r="FB40" s="415"/>
      <c r="FC40" s="415"/>
      <c r="FD40" s="415"/>
      <c r="FE40" s="415"/>
      <c r="FF40" s="242"/>
    </row>
    <row r="41" spans="1:173" s="163" customFormat="1" x14ac:dyDescent="0.25">
      <c r="A41" s="416" t="s">
        <v>476</v>
      </c>
      <c r="B41" s="416"/>
      <c r="C41" s="416"/>
      <c r="D41" s="416"/>
      <c r="E41" s="416"/>
      <c r="F41" s="416"/>
      <c r="G41" s="417" t="s">
        <v>224</v>
      </c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7"/>
      <c r="S41" s="417"/>
      <c r="T41" s="417"/>
      <c r="U41" s="417"/>
      <c r="V41" s="417"/>
      <c r="W41" s="417"/>
      <c r="X41" s="417"/>
      <c r="Y41" s="418">
        <v>1</v>
      </c>
      <c r="Z41" s="418"/>
      <c r="AA41" s="418"/>
      <c r="AB41" s="418"/>
      <c r="AC41" s="418"/>
      <c r="AD41" s="418"/>
      <c r="AE41" s="418"/>
      <c r="AF41" s="418"/>
      <c r="AG41" s="418"/>
      <c r="AH41" s="418"/>
      <c r="AI41" s="418"/>
      <c r="AJ41" s="418"/>
      <c r="AK41" s="418"/>
      <c r="AL41" s="418"/>
      <c r="AM41" s="418"/>
      <c r="AN41" s="418"/>
      <c r="AO41" s="415">
        <f t="shared" si="0"/>
        <v>28018.98</v>
      </c>
      <c r="AP41" s="415"/>
      <c r="AQ41" s="415"/>
      <c r="AR41" s="415"/>
      <c r="AS41" s="415"/>
      <c r="AT41" s="415"/>
      <c r="AU41" s="415"/>
      <c r="AV41" s="415"/>
      <c r="AW41" s="415"/>
      <c r="AX41" s="415"/>
      <c r="AY41" s="415"/>
      <c r="AZ41" s="415"/>
      <c r="BA41" s="415"/>
      <c r="BB41" s="415"/>
      <c r="BC41" s="415"/>
      <c r="BD41" s="415"/>
      <c r="BE41" s="415"/>
      <c r="BF41" s="415">
        <v>25471.8</v>
      </c>
      <c r="BG41" s="415"/>
      <c r="BH41" s="415"/>
      <c r="BI41" s="415"/>
      <c r="BJ41" s="415"/>
      <c r="BK41" s="415"/>
      <c r="BL41" s="415"/>
      <c r="BM41" s="415"/>
      <c r="BN41" s="415"/>
      <c r="BO41" s="415"/>
      <c r="BP41" s="415"/>
      <c r="BQ41" s="415"/>
      <c r="BR41" s="415"/>
      <c r="BS41" s="415"/>
      <c r="BT41" s="415"/>
      <c r="BU41" s="415"/>
      <c r="BV41" s="415"/>
      <c r="BW41" s="415"/>
      <c r="BX41" s="415"/>
      <c r="BY41" s="415"/>
      <c r="BZ41" s="415"/>
      <c r="CA41" s="415"/>
      <c r="CB41" s="415"/>
      <c r="CC41" s="415"/>
      <c r="CD41" s="415"/>
      <c r="CE41" s="415"/>
      <c r="CF41" s="415"/>
      <c r="CG41" s="415"/>
      <c r="CH41" s="415"/>
      <c r="CI41" s="415"/>
      <c r="CJ41" s="415"/>
      <c r="CK41" s="415"/>
      <c r="CL41" s="415"/>
      <c r="CM41" s="415"/>
      <c r="CN41" s="415"/>
      <c r="CO41" s="415"/>
      <c r="CP41" s="415"/>
      <c r="CQ41" s="419">
        <f>BF41*10/100</f>
        <v>2547.1799999999998</v>
      </c>
      <c r="CR41" s="419"/>
      <c r="CS41" s="419"/>
      <c r="CT41" s="419"/>
      <c r="CU41" s="419"/>
      <c r="CV41" s="419"/>
      <c r="CW41" s="419"/>
      <c r="CX41" s="419"/>
      <c r="CY41" s="419"/>
      <c r="CZ41" s="419"/>
      <c r="DA41" s="419"/>
      <c r="DB41" s="419"/>
      <c r="DC41" s="419"/>
      <c r="DD41" s="419"/>
      <c r="DE41" s="419"/>
      <c r="DF41" s="419"/>
      <c r="DG41" s="419"/>
      <c r="DH41" s="419"/>
      <c r="DI41" s="418"/>
      <c r="DJ41" s="418"/>
      <c r="DK41" s="418"/>
      <c r="DL41" s="418"/>
      <c r="DM41" s="418"/>
      <c r="DN41" s="418"/>
      <c r="DO41" s="418"/>
      <c r="DP41" s="418"/>
      <c r="DQ41" s="418"/>
      <c r="DR41" s="418"/>
      <c r="DS41" s="418"/>
      <c r="DT41" s="418"/>
      <c r="DU41" s="418"/>
      <c r="DV41" s="418"/>
      <c r="DW41" s="418"/>
      <c r="DX41" s="418"/>
      <c r="DY41" s="420">
        <v>2.2999999999999998</v>
      </c>
      <c r="DZ41" s="420"/>
      <c r="EA41" s="420"/>
      <c r="EB41" s="420"/>
      <c r="EC41" s="420"/>
      <c r="ED41" s="420"/>
      <c r="EE41" s="420"/>
      <c r="EF41" s="420"/>
      <c r="EG41" s="420"/>
      <c r="EH41" s="420"/>
      <c r="EI41" s="420"/>
      <c r="EJ41" s="420"/>
      <c r="EK41" s="420"/>
      <c r="EL41" s="420"/>
      <c r="EM41" s="420"/>
      <c r="EN41" s="420"/>
      <c r="EO41" s="415">
        <f t="shared" si="1"/>
        <v>773323.848</v>
      </c>
      <c r="EP41" s="415"/>
      <c r="EQ41" s="415"/>
      <c r="ER41" s="415"/>
      <c r="ES41" s="415"/>
      <c r="ET41" s="415"/>
      <c r="EU41" s="415"/>
      <c r="EV41" s="415"/>
      <c r="EW41" s="415"/>
      <c r="EX41" s="415"/>
      <c r="EY41" s="415"/>
      <c r="EZ41" s="415"/>
      <c r="FA41" s="415"/>
      <c r="FB41" s="415"/>
      <c r="FC41" s="415"/>
      <c r="FD41" s="415"/>
      <c r="FE41" s="415"/>
      <c r="FF41" s="242"/>
    </row>
    <row r="42" spans="1:173" s="163" customFormat="1" x14ac:dyDescent="0.25">
      <c r="A42" s="416" t="s">
        <v>477</v>
      </c>
      <c r="B42" s="416"/>
      <c r="C42" s="416"/>
      <c r="D42" s="416"/>
      <c r="E42" s="416"/>
      <c r="F42" s="416"/>
      <c r="G42" s="417" t="s">
        <v>597</v>
      </c>
      <c r="H42" s="417"/>
      <c r="I42" s="417"/>
      <c r="J42" s="417"/>
      <c r="K42" s="417"/>
      <c r="L42" s="417"/>
      <c r="M42" s="417"/>
      <c r="N42" s="417"/>
      <c r="O42" s="417"/>
      <c r="P42" s="417"/>
      <c r="Q42" s="417"/>
      <c r="R42" s="417"/>
      <c r="S42" s="417"/>
      <c r="T42" s="417"/>
      <c r="U42" s="417"/>
      <c r="V42" s="417"/>
      <c r="W42" s="417"/>
      <c r="X42" s="417"/>
      <c r="Y42" s="418">
        <v>0.5</v>
      </c>
      <c r="Z42" s="418"/>
      <c r="AA42" s="418"/>
      <c r="AB42" s="418"/>
      <c r="AC42" s="418"/>
      <c r="AD42" s="418"/>
      <c r="AE42" s="418"/>
      <c r="AF42" s="418"/>
      <c r="AG42" s="418"/>
      <c r="AH42" s="418"/>
      <c r="AI42" s="418"/>
      <c r="AJ42" s="418"/>
      <c r="AK42" s="418"/>
      <c r="AL42" s="418"/>
      <c r="AM42" s="418"/>
      <c r="AN42" s="418"/>
      <c r="AO42" s="415">
        <f t="shared" ref="AO42" si="13">BF42+BX42+CQ42</f>
        <v>6093.12</v>
      </c>
      <c r="AP42" s="415"/>
      <c r="AQ42" s="415"/>
      <c r="AR42" s="415"/>
      <c r="AS42" s="415"/>
      <c r="AT42" s="415"/>
      <c r="AU42" s="415"/>
      <c r="AV42" s="415"/>
      <c r="AW42" s="415"/>
      <c r="AX42" s="415"/>
      <c r="AY42" s="415"/>
      <c r="AZ42" s="415"/>
      <c r="BA42" s="415"/>
      <c r="BB42" s="415"/>
      <c r="BC42" s="415"/>
      <c r="BD42" s="415"/>
      <c r="BE42" s="415"/>
      <c r="BF42" s="415">
        <f>1523.28*2</f>
        <v>3046.56</v>
      </c>
      <c r="BG42" s="415"/>
      <c r="BH42" s="415"/>
      <c r="BI42" s="415"/>
      <c r="BJ42" s="415"/>
      <c r="BK42" s="415"/>
      <c r="BL42" s="415"/>
      <c r="BM42" s="415"/>
      <c r="BN42" s="415"/>
      <c r="BO42" s="415"/>
      <c r="BP42" s="415"/>
      <c r="BQ42" s="415"/>
      <c r="BR42" s="415"/>
      <c r="BS42" s="415"/>
      <c r="BT42" s="415"/>
      <c r="BU42" s="415"/>
      <c r="BV42" s="415"/>
      <c r="BW42" s="415"/>
      <c r="BX42" s="415"/>
      <c r="BY42" s="415"/>
      <c r="BZ42" s="415"/>
      <c r="CA42" s="415"/>
      <c r="CB42" s="415"/>
      <c r="CC42" s="415"/>
      <c r="CD42" s="415"/>
      <c r="CE42" s="415"/>
      <c r="CF42" s="415"/>
      <c r="CG42" s="415"/>
      <c r="CH42" s="415"/>
      <c r="CI42" s="415"/>
      <c r="CJ42" s="415"/>
      <c r="CK42" s="415"/>
      <c r="CL42" s="415"/>
      <c r="CM42" s="415"/>
      <c r="CN42" s="415"/>
      <c r="CO42" s="415"/>
      <c r="CP42" s="415"/>
      <c r="CQ42" s="419">
        <f>BF42*100/100</f>
        <v>3046.56</v>
      </c>
      <c r="CR42" s="419"/>
      <c r="CS42" s="419"/>
      <c r="CT42" s="419"/>
      <c r="CU42" s="419"/>
      <c r="CV42" s="419"/>
      <c r="CW42" s="419"/>
      <c r="CX42" s="419"/>
      <c r="CY42" s="419"/>
      <c r="CZ42" s="419"/>
      <c r="DA42" s="419"/>
      <c r="DB42" s="419"/>
      <c r="DC42" s="419"/>
      <c r="DD42" s="419"/>
      <c r="DE42" s="419"/>
      <c r="DF42" s="419"/>
      <c r="DG42" s="419"/>
      <c r="DH42" s="419"/>
      <c r="DI42" s="418"/>
      <c r="DJ42" s="418"/>
      <c r="DK42" s="418"/>
      <c r="DL42" s="418"/>
      <c r="DM42" s="418"/>
      <c r="DN42" s="418"/>
      <c r="DO42" s="418"/>
      <c r="DP42" s="418"/>
      <c r="DQ42" s="418"/>
      <c r="DR42" s="418"/>
      <c r="DS42" s="418"/>
      <c r="DT42" s="418"/>
      <c r="DU42" s="418"/>
      <c r="DV42" s="418"/>
      <c r="DW42" s="418"/>
      <c r="DX42" s="418"/>
      <c r="DY42" s="420">
        <v>2.2999999999999998</v>
      </c>
      <c r="DZ42" s="420"/>
      <c r="EA42" s="420"/>
      <c r="EB42" s="420"/>
      <c r="EC42" s="420"/>
      <c r="ED42" s="420"/>
      <c r="EE42" s="420"/>
      <c r="EF42" s="420"/>
      <c r="EG42" s="420"/>
      <c r="EH42" s="420"/>
      <c r="EI42" s="420"/>
      <c r="EJ42" s="420"/>
      <c r="EK42" s="420"/>
      <c r="EL42" s="420"/>
      <c r="EM42" s="420"/>
      <c r="EN42" s="420"/>
      <c r="EO42" s="415">
        <f t="shared" si="1"/>
        <v>84085.055999999997</v>
      </c>
      <c r="EP42" s="415"/>
      <c r="EQ42" s="415"/>
      <c r="ER42" s="415"/>
      <c r="ES42" s="415"/>
      <c r="ET42" s="415"/>
      <c r="EU42" s="415"/>
      <c r="EV42" s="415"/>
      <c r="EW42" s="415"/>
      <c r="EX42" s="415"/>
      <c r="EY42" s="415"/>
      <c r="EZ42" s="415"/>
      <c r="FA42" s="415"/>
      <c r="FB42" s="415"/>
      <c r="FC42" s="415"/>
      <c r="FD42" s="415"/>
      <c r="FE42" s="415"/>
      <c r="FF42" s="242"/>
    </row>
    <row r="43" spans="1:173" s="163" customFormat="1" x14ac:dyDescent="0.25">
      <c r="A43" s="416" t="s">
        <v>478</v>
      </c>
      <c r="B43" s="416"/>
      <c r="C43" s="416"/>
      <c r="D43" s="416"/>
      <c r="E43" s="416"/>
      <c r="F43" s="416"/>
      <c r="G43" s="417" t="s">
        <v>505</v>
      </c>
      <c r="H43" s="417"/>
      <c r="I43" s="417"/>
      <c r="J43" s="417"/>
      <c r="K43" s="417"/>
      <c r="L43" s="417"/>
      <c r="M43" s="417"/>
      <c r="N43" s="417"/>
      <c r="O43" s="417"/>
      <c r="P43" s="417"/>
      <c r="Q43" s="417"/>
      <c r="R43" s="417"/>
      <c r="S43" s="417"/>
      <c r="T43" s="417"/>
      <c r="U43" s="417"/>
      <c r="V43" s="417"/>
      <c r="W43" s="417"/>
      <c r="X43" s="417"/>
      <c r="Y43" s="418">
        <v>1</v>
      </c>
      <c r="Z43" s="418"/>
      <c r="AA43" s="418"/>
      <c r="AB43" s="418"/>
      <c r="AC43" s="418"/>
      <c r="AD43" s="418"/>
      <c r="AE43" s="418"/>
      <c r="AF43" s="418"/>
      <c r="AG43" s="418"/>
      <c r="AH43" s="418"/>
      <c r="AI43" s="418"/>
      <c r="AJ43" s="418"/>
      <c r="AK43" s="418"/>
      <c r="AL43" s="418"/>
      <c r="AM43" s="418"/>
      <c r="AN43" s="418"/>
      <c r="AO43" s="415">
        <f t="shared" si="0"/>
        <v>9903.9599999999991</v>
      </c>
      <c r="AP43" s="415"/>
      <c r="AQ43" s="415"/>
      <c r="AR43" s="415"/>
      <c r="AS43" s="415"/>
      <c r="AT43" s="415"/>
      <c r="AU43" s="415"/>
      <c r="AV43" s="415"/>
      <c r="AW43" s="415"/>
      <c r="AX43" s="415"/>
      <c r="AY43" s="415"/>
      <c r="AZ43" s="415"/>
      <c r="BA43" s="415"/>
      <c r="BB43" s="415"/>
      <c r="BC43" s="415"/>
      <c r="BD43" s="415"/>
      <c r="BE43" s="415"/>
      <c r="BF43" s="415">
        <v>5502.2</v>
      </c>
      <c r="BG43" s="415"/>
      <c r="BH43" s="415"/>
      <c r="BI43" s="415"/>
      <c r="BJ43" s="415"/>
      <c r="BK43" s="415"/>
      <c r="BL43" s="415"/>
      <c r="BM43" s="415"/>
      <c r="BN43" s="415"/>
      <c r="BO43" s="415"/>
      <c r="BP43" s="415"/>
      <c r="BQ43" s="415"/>
      <c r="BR43" s="415"/>
      <c r="BS43" s="415"/>
      <c r="BT43" s="415"/>
      <c r="BU43" s="415"/>
      <c r="BV43" s="415"/>
      <c r="BW43" s="415"/>
      <c r="BX43" s="415">
        <f>BF43*0.25</f>
        <v>1375.55</v>
      </c>
      <c r="BY43" s="415"/>
      <c r="BZ43" s="415"/>
      <c r="CA43" s="415"/>
      <c r="CB43" s="415"/>
      <c r="CC43" s="415"/>
      <c r="CD43" s="415"/>
      <c r="CE43" s="415"/>
      <c r="CF43" s="415"/>
      <c r="CG43" s="415"/>
      <c r="CH43" s="415"/>
      <c r="CI43" s="415"/>
      <c r="CJ43" s="415"/>
      <c r="CK43" s="415"/>
      <c r="CL43" s="415"/>
      <c r="CM43" s="415"/>
      <c r="CN43" s="415"/>
      <c r="CO43" s="415"/>
      <c r="CP43" s="415"/>
      <c r="CQ43" s="419">
        <f>BF43*55/100</f>
        <v>3026.21</v>
      </c>
      <c r="CR43" s="419"/>
      <c r="CS43" s="419"/>
      <c r="CT43" s="419"/>
      <c r="CU43" s="419"/>
      <c r="CV43" s="419"/>
      <c r="CW43" s="419"/>
      <c r="CX43" s="419"/>
      <c r="CY43" s="419"/>
      <c r="CZ43" s="419"/>
      <c r="DA43" s="419"/>
      <c r="DB43" s="419"/>
      <c r="DC43" s="419"/>
      <c r="DD43" s="419"/>
      <c r="DE43" s="419"/>
      <c r="DF43" s="419"/>
      <c r="DG43" s="419"/>
      <c r="DH43" s="419"/>
      <c r="DI43" s="418"/>
      <c r="DJ43" s="418"/>
      <c r="DK43" s="418"/>
      <c r="DL43" s="418"/>
      <c r="DM43" s="418"/>
      <c r="DN43" s="418"/>
      <c r="DO43" s="418"/>
      <c r="DP43" s="418"/>
      <c r="DQ43" s="418"/>
      <c r="DR43" s="418"/>
      <c r="DS43" s="418"/>
      <c r="DT43" s="418"/>
      <c r="DU43" s="418"/>
      <c r="DV43" s="418"/>
      <c r="DW43" s="418"/>
      <c r="DX43" s="418"/>
      <c r="DY43" s="420">
        <v>2.2999999999999998</v>
      </c>
      <c r="DZ43" s="420"/>
      <c r="EA43" s="420"/>
      <c r="EB43" s="420"/>
      <c r="EC43" s="420"/>
      <c r="ED43" s="420"/>
      <c r="EE43" s="420"/>
      <c r="EF43" s="420"/>
      <c r="EG43" s="420"/>
      <c r="EH43" s="420"/>
      <c r="EI43" s="420"/>
      <c r="EJ43" s="420"/>
      <c r="EK43" s="420"/>
      <c r="EL43" s="420"/>
      <c r="EM43" s="420"/>
      <c r="EN43" s="420"/>
      <c r="EO43" s="415">
        <f>Y43*AO43*DY43*12+9876.66</f>
        <v>283225.95599999995</v>
      </c>
      <c r="EP43" s="415"/>
      <c r="EQ43" s="415"/>
      <c r="ER43" s="415"/>
      <c r="ES43" s="415"/>
      <c r="ET43" s="415"/>
      <c r="EU43" s="415"/>
      <c r="EV43" s="415"/>
      <c r="EW43" s="415"/>
      <c r="EX43" s="415"/>
      <c r="EY43" s="415"/>
      <c r="EZ43" s="415"/>
      <c r="FA43" s="415"/>
      <c r="FB43" s="415"/>
      <c r="FC43" s="415"/>
      <c r="FD43" s="415"/>
      <c r="FE43" s="415"/>
      <c r="FF43" s="242"/>
    </row>
    <row r="44" spans="1:173" s="163" customFormat="1" x14ac:dyDescent="0.25">
      <c r="A44" s="416" t="s">
        <v>479</v>
      </c>
      <c r="B44" s="416"/>
      <c r="C44" s="416"/>
      <c r="D44" s="416"/>
      <c r="E44" s="416"/>
      <c r="F44" s="416"/>
      <c r="G44" s="417" t="s">
        <v>505</v>
      </c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7"/>
      <c r="S44" s="417"/>
      <c r="T44" s="417"/>
      <c r="U44" s="417"/>
      <c r="V44" s="417"/>
      <c r="W44" s="417"/>
      <c r="X44" s="417"/>
      <c r="Y44" s="418">
        <v>2</v>
      </c>
      <c r="Z44" s="418"/>
      <c r="AA44" s="418"/>
      <c r="AB44" s="418"/>
      <c r="AC44" s="418"/>
      <c r="AD44" s="418"/>
      <c r="AE44" s="418"/>
      <c r="AF44" s="418"/>
      <c r="AG44" s="418"/>
      <c r="AH44" s="418"/>
      <c r="AI44" s="418"/>
      <c r="AJ44" s="418"/>
      <c r="AK44" s="418"/>
      <c r="AL44" s="418"/>
      <c r="AM44" s="418"/>
      <c r="AN44" s="418"/>
      <c r="AO44" s="415">
        <f t="shared" si="0"/>
        <v>9003.6</v>
      </c>
      <c r="AP44" s="415"/>
      <c r="AQ44" s="415"/>
      <c r="AR44" s="415"/>
      <c r="AS44" s="415"/>
      <c r="AT44" s="415"/>
      <c r="AU44" s="415"/>
      <c r="AV44" s="415"/>
      <c r="AW44" s="415"/>
      <c r="AX44" s="415"/>
      <c r="AY44" s="415"/>
      <c r="AZ44" s="415"/>
      <c r="BA44" s="415"/>
      <c r="BB44" s="415"/>
      <c r="BC44" s="415"/>
      <c r="BD44" s="415"/>
      <c r="BE44" s="415"/>
      <c r="BF44" s="415">
        <v>5002</v>
      </c>
      <c r="BG44" s="415"/>
      <c r="BH44" s="415"/>
      <c r="BI44" s="415"/>
      <c r="BJ44" s="415"/>
      <c r="BK44" s="415"/>
      <c r="BL44" s="415"/>
      <c r="BM44" s="415"/>
      <c r="BN44" s="415"/>
      <c r="BO44" s="415"/>
      <c r="BP44" s="415"/>
      <c r="BQ44" s="415"/>
      <c r="BR44" s="415"/>
      <c r="BS44" s="415"/>
      <c r="BT44" s="415"/>
      <c r="BU44" s="415"/>
      <c r="BV44" s="415"/>
      <c r="BW44" s="415"/>
      <c r="BX44" s="415">
        <f>BF44*0.25</f>
        <v>1250.5</v>
      </c>
      <c r="BY44" s="415"/>
      <c r="BZ44" s="415"/>
      <c r="CA44" s="415"/>
      <c r="CB44" s="415"/>
      <c r="CC44" s="415"/>
      <c r="CD44" s="415"/>
      <c r="CE44" s="415"/>
      <c r="CF44" s="415"/>
      <c r="CG44" s="415"/>
      <c r="CH44" s="415"/>
      <c r="CI44" s="415"/>
      <c r="CJ44" s="415"/>
      <c r="CK44" s="415"/>
      <c r="CL44" s="415"/>
      <c r="CM44" s="415"/>
      <c r="CN44" s="415"/>
      <c r="CO44" s="415"/>
      <c r="CP44" s="415"/>
      <c r="CQ44" s="419">
        <f>BF44*55/100</f>
        <v>2751.1</v>
      </c>
      <c r="CR44" s="419"/>
      <c r="CS44" s="419"/>
      <c r="CT44" s="419"/>
      <c r="CU44" s="419"/>
      <c r="CV44" s="419"/>
      <c r="CW44" s="419"/>
      <c r="CX44" s="419"/>
      <c r="CY44" s="419"/>
      <c r="CZ44" s="419"/>
      <c r="DA44" s="419"/>
      <c r="DB44" s="419"/>
      <c r="DC44" s="419"/>
      <c r="DD44" s="419"/>
      <c r="DE44" s="419"/>
      <c r="DF44" s="419"/>
      <c r="DG44" s="419"/>
      <c r="DH44" s="419"/>
      <c r="DI44" s="418"/>
      <c r="DJ44" s="418"/>
      <c r="DK44" s="418"/>
      <c r="DL44" s="418"/>
      <c r="DM44" s="418"/>
      <c r="DN44" s="418"/>
      <c r="DO44" s="418"/>
      <c r="DP44" s="418"/>
      <c r="DQ44" s="418"/>
      <c r="DR44" s="418"/>
      <c r="DS44" s="418"/>
      <c r="DT44" s="418"/>
      <c r="DU44" s="418"/>
      <c r="DV44" s="418"/>
      <c r="DW44" s="418"/>
      <c r="DX44" s="418"/>
      <c r="DY44" s="420">
        <v>2.2999999999999998</v>
      </c>
      <c r="DZ44" s="420"/>
      <c r="EA44" s="420"/>
      <c r="EB44" s="420"/>
      <c r="EC44" s="420"/>
      <c r="ED44" s="420"/>
      <c r="EE44" s="420"/>
      <c r="EF44" s="420"/>
      <c r="EG44" s="420"/>
      <c r="EH44" s="420"/>
      <c r="EI44" s="420"/>
      <c r="EJ44" s="420"/>
      <c r="EK44" s="420"/>
      <c r="EL44" s="420"/>
      <c r="EM44" s="420"/>
      <c r="EN44" s="420"/>
      <c r="EO44" s="415">
        <f t="shared" si="1"/>
        <v>496998.72</v>
      </c>
      <c r="EP44" s="415"/>
      <c r="EQ44" s="415"/>
      <c r="ER44" s="415"/>
      <c r="ES44" s="415"/>
      <c r="ET44" s="415"/>
      <c r="EU44" s="415"/>
      <c r="EV44" s="415"/>
      <c r="EW44" s="415"/>
      <c r="EX44" s="415"/>
      <c r="EY44" s="415"/>
      <c r="EZ44" s="415"/>
      <c r="FA44" s="415"/>
      <c r="FB44" s="415"/>
      <c r="FC44" s="415"/>
      <c r="FD44" s="415"/>
      <c r="FE44" s="415"/>
      <c r="FF44" s="242"/>
    </row>
    <row r="45" spans="1:173" s="163" customFormat="1" x14ac:dyDescent="0.25">
      <c r="A45" s="416" t="s">
        <v>480</v>
      </c>
      <c r="B45" s="416"/>
      <c r="C45" s="416"/>
      <c r="D45" s="416"/>
      <c r="E45" s="416"/>
      <c r="F45" s="416"/>
      <c r="G45" s="417" t="s">
        <v>610</v>
      </c>
      <c r="H45" s="417"/>
      <c r="I45" s="417"/>
      <c r="J45" s="417"/>
      <c r="K45" s="417"/>
      <c r="L45" s="417"/>
      <c r="M45" s="417"/>
      <c r="N45" s="417"/>
      <c r="O45" s="417"/>
      <c r="P45" s="417"/>
      <c r="Q45" s="417"/>
      <c r="R45" s="417"/>
      <c r="S45" s="417"/>
      <c r="T45" s="417"/>
      <c r="U45" s="417"/>
      <c r="V45" s="417"/>
      <c r="W45" s="417"/>
      <c r="X45" s="417"/>
      <c r="Y45" s="418">
        <v>1</v>
      </c>
      <c r="Z45" s="418"/>
      <c r="AA45" s="418"/>
      <c r="AB45" s="418"/>
      <c r="AC45" s="418"/>
      <c r="AD45" s="418"/>
      <c r="AE45" s="418"/>
      <c r="AF45" s="418"/>
      <c r="AG45" s="418"/>
      <c r="AH45" s="418"/>
      <c r="AI45" s="418"/>
      <c r="AJ45" s="418"/>
      <c r="AK45" s="418"/>
      <c r="AL45" s="418"/>
      <c r="AM45" s="418"/>
      <c r="AN45" s="418"/>
      <c r="AO45" s="415">
        <f t="shared" ref="AO45" si="14">BF45+BX45+CQ45</f>
        <v>7048.3095000000003</v>
      </c>
      <c r="AP45" s="415"/>
      <c r="AQ45" s="415"/>
      <c r="AR45" s="415"/>
      <c r="AS45" s="415"/>
      <c r="AT45" s="415"/>
      <c r="AU45" s="415"/>
      <c r="AV45" s="415"/>
      <c r="AW45" s="415"/>
      <c r="AX45" s="415"/>
      <c r="AY45" s="415"/>
      <c r="AZ45" s="415"/>
      <c r="BA45" s="415"/>
      <c r="BB45" s="415"/>
      <c r="BC45" s="415"/>
      <c r="BD45" s="415"/>
      <c r="BE45" s="415"/>
      <c r="BF45" s="415">
        <v>5220.97</v>
      </c>
      <c r="BG45" s="415"/>
      <c r="BH45" s="415"/>
      <c r="BI45" s="415"/>
      <c r="BJ45" s="415"/>
      <c r="BK45" s="415"/>
      <c r="BL45" s="415"/>
      <c r="BM45" s="415"/>
      <c r="BN45" s="415"/>
      <c r="BO45" s="415"/>
      <c r="BP45" s="415"/>
      <c r="BQ45" s="415"/>
      <c r="BR45" s="415"/>
      <c r="BS45" s="415"/>
      <c r="BT45" s="415"/>
      <c r="BU45" s="415"/>
      <c r="BV45" s="415"/>
      <c r="BW45" s="415"/>
      <c r="BX45" s="415">
        <f>BF45*0.25</f>
        <v>1305.2425000000001</v>
      </c>
      <c r="BY45" s="415"/>
      <c r="BZ45" s="415"/>
      <c r="CA45" s="415"/>
      <c r="CB45" s="415"/>
      <c r="CC45" s="415"/>
      <c r="CD45" s="415"/>
      <c r="CE45" s="415"/>
      <c r="CF45" s="415"/>
      <c r="CG45" s="415"/>
      <c r="CH45" s="415"/>
      <c r="CI45" s="415"/>
      <c r="CJ45" s="415"/>
      <c r="CK45" s="415"/>
      <c r="CL45" s="415"/>
      <c r="CM45" s="415"/>
      <c r="CN45" s="415"/>
      <c r="CO45" s="415"/>
      <c r="CP45" s="415"/>
      <c r="CQ45" s="419">
        <f>BF45*10/100</f>
        <v>522.09700000000009</v>
      </c>
      <c r="CR45" s="419"/>
      <c r="CS45" s="419"/>
      <c r="CT45" s="419"/>
      <c r="CU45" s="419"/>
      <c r="CV45" s="419"/>
      <c r="CW45" s="419"/>
      <c r="CX45" s="419"/>
      <c r="CY45" s="419"/>
      <c r="CZ45" s="419"/>
      <c r="DA45" s="419"/>
      <c r="DB45" s="419"/>
      <c r="DC45" s="419"/>
      <c r="DD45" s="419"/>
      <c r="DE45" s="419"/>
      <c r="DF45" s="419"/>
      <c r="DG45" s="419"/>
      <c r="DH45" s="419"/>
      <c r="DI45" s="418"/>
      <c r="DJ45" s="418"/>
      <c r="DK45" s="418"/>
      <c r="DL45" s="418"/>
      <c r="DM45" s="418"/>
      <c r="DN45" s="418"/>
      <c r="DO45" s="418"/>
      <c r="DP45" s="418"/>
      <c r="DQ45" s="418"/>
      <c r="DR45" s="418"/>
      <c r="DS45" s="418"/>
      <c r="DT45" s="418"/>
      <c r="DU45" s="418"/>
      <c r="DV45" s="418"/>
      <c r="DW45" s="418"/>
      <c r="DX45" s="418"/>
      <c r="DY45" s="420">
        <v>2.2999999999999998</v>
      </c>
      <c r="DZ45" s="420"/>
      <c r="EA45" s="420"/>
      <c r="EB45" s="420"/>
      <c r="EC45" s="420"/>
      <c r="ED45" s="420"/>
      <c r="EE45" s="420"/>
      <c r="EF45" s="420"/>
      <c r="EG45" s="420"/>
      <c r="EH45" s="420"/>
      <c r="EI45" s="420"/>
      <c r="EJ45" s="420"/>
      <c r="EK45" s="420"/>
      <c r="EL45" s="420"/>
      <c r="EM45" s="420"/>
      <c r="EN45" s="420"/>
      <c r="EO45" s="415">
        <f t="shared" ref="EO45" si="15">Y45*AO45*DY45*12</f>
        <v>194533.34219999998</v>
      </c>
      <c r="EP45" s="415"/>
      <c r="EQ45" s="415"/>
      <c r="ER45" s="415"/>
      <c r="ES45" s="415"/>
      <c r="ET45" s="415"/>
      <c r="EU45" s="415"/>
      <c r="EV45" s="415"/>
      <c r="EW45" s="415"/>
      <c r="EX45" s="415"/>
      <c r="EY45" s="415"/>
      <c r="EZ45" s="415"/>
      <c r="FA45" s="415"/>
      <c r="FB45" s="415"/>
      <c r="FC45" s="415"/>
      <c r="FD45" s="415"/>
      <c r="FE45" s="415"/>
      <c r="FF45" s="242"/>
    </row>
    <row r="46" spans="1:173" s="163" customFormat="1" x14ac:dyDescent="0.25">
      <c r="A46" s="416" t="s">
        <v>481</v>
      </c>
      <c r="B46" s="416"/>
      <c r="C46" s="416"/>
      <c r="D46" s="416"/>
      <c r="E46" s="416"/>
      <c r="F46" s="416"/>
      <c r="G46" s="417" t="s">
        <v>611</v>
      </c>
      <c r="H46" s="417"/>
      <c r="I46" s="417"/>
      <c r="J46" s="417"/>
      <c r="K46" s="417"/>
      <c r="L46" s="417"/>
      <c r="M46" s="417"/>
      <c r="N46" s="417"/>
      <c r="O46" s="417"/>
      <c r="P46" s="417"/>
      <c r="Q46" s="417"/>
      <c r="R46" s="417"/>
      <c r="S46" s="417"/>
      <c r="T46" s="417"/>
      <c r="U46" s="417"/>
      <c r="V46" s="417"/>
      <c r="W46" s="417"/>
      <c r="X46" s="417"/>
      <c r="Y46" s="418">
        <v>4</v>
      </c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8"/>
      <c r="AL46" s="418"/>
      <c r="AM46" s="418"/>
      <c r="AN46" s="418"/>
      <c r="AO46" s="415">
        <f t="shared" ref="AO46" si="16">BF46+BX46+CQ46</f>
        <v>8438.85</v>
      </c>
      <c r="AP46" s="415"/>
      <c r="AQ46" s="415"/>
      <c r="AR46" s="415"/>
      <c r="AS46" s="415"/>
      <c r="AT46" s="415"/>
      <c r="AU46" s="415"/>
      <c r="AV46" s="415"/>
      <c r="AW46" s="415"/>
      <c r="AX46" s="415"/>
      <c r="AY46" s="415"/>
      <c r="AZ46" s="415"/>
      <c r="BA46" s="415"/>
      <c r="BB46" s="415"/>
      <c r="BC46" s="415"/>
      <c r="BD46" s="415"/>
      <c r="BE46" s="415"/>
      <c r="BF46" s="415">
        <v>3586.25</v>
      </c>
      <c r="BG46" s="415"/>
      <c r="BH46" s="415"/>
      <c r="BI46" s="415"/>
      <c r="BJ46" s="415"/>
      <c r="BK46" s="415"/>
      <c r="BL46" s="415"/>
      <c r="BM46" s="415"/>
      <c r="BN46" s="415"/>
      <c r="BO46" s="415"/>
      <c r="BP46" s="415"/>
      <c r="BQ46" s="415"/>
      <c r="BR46" s="415"/>
      <c r="BS46" s="415"/>
      <c r="BT46" s="415"/>
      <c r="BU46" s="415"/>
      <c r="BV46" s="415"/>
      <c r="BW46" s="415"/>
      <c r="BX46" s="415">
        <f>675.25+591.1</f>
        <v>1266.3499999999999</v>
      </c>
      <c r="BY46" s="415"/>
      <c r="BZ46" s="415"/>
      <c r="CA46" s="415"/>
      <c r="CB46" s="415"/>
      <c r="CC46" s="415"/>
      <c r="CD46" s="415"/>
      <c r="CE46" s="415"/>
      <c r="CF46" s="415"/>
      <c r="CG46" s="415"/>
      <c r="CH46" s="415"/>
      <c r="CI46" s="415"/>
      <c r="CJ46" s="415"/>
      <c r="CK46" s="415"/>
      <c r="CL46" s="415"/>
      <c r="CM46" s="415"/>
      <c r="CN46" s="415"/>
      <c r="CO46" s="415"/>
      <c r="CP46" s="415"/>
      <c r="CQ46" s="419">
        <f>BF46*100/100</f>
        <v>3586.25</v>
      </c>
      <c r="CR46" s="419"/>
      <c r="CS46" s="419"/>
      <c r="CT46" s="419"/>
      <c r="CU46" s="419"/>
      <c r="CV46" s="419"/>
      <c r="CW46" s="419"/>
      <c r="CX46" s="419"/>
      <c r="CY46" s="419"/>
      <c r="CZ46" s="419"/>
      <c r="DA46" s="419"/>
      <c r="DB46" s="419"/>
      <c r="DC46" s="419"/>
      <c r="DD46" s="419"/>
      <c r="DE46" s="419"/>
      <c r="DF46" s="419"/>
      <c r="DG46" s="419"/>
      <c r="DH46" s="419"/>
      <c r="DI46" s="418"/>
      <c r="DJ46" s="418"/>
      <c r="DK46" s="418"/>
      <c r="DL46" s="418"/>
      <c r="DM46" s="418"/>
      <c r="DN46" s="418"/>
      <c r="DO46" s="418"/>
      <c r="DP46" s="418"/>
      <c r="DQ46" s="418"/>
      <c r="DR46" s="418"/>
      <c r="DS46" s="418"/>
      <c r="DT46" s="418"/>
      <c r="DU46" s="418"/>
      <c r="DV46" s="418"/>
      <c r="DW46" s="418"/>
      <c r="DX46" s="418"/>
      <c r="DY46" s="420">
        <v>2.2999999999999998</v>
      </c>
      <c r="DZ46" s="420"/>
      <c r="EA46" s="420"/>
      <c r="EB46" s="420"/>
      <c r="EC46" s="420"/>
      <c r="ED46" s="420"/>
      <c r="EE46" s="420"/>
      <c r="EF46" s="420"/>
      <c r="EG46" s="420"/>
      <c r="EH46" s="420"/>
      <c r="EI46" s="420"/>
      <c r="EJ46" s="420"/>
      <c r="EK46" s="420"/>
      <c r="EL46" s="420"/>
      <c r="EM46" s="420"/>
      <c r="EN46" s="420"/>
      <c r="EO46" s="415">
        <f t="shared" ref="EO46" si="17">Y46*AO46*DY46*12</f>
        <v>931649.04</v>
      </c>
      <c r="EP46" s="415"/>
      <c r="EQ46" s="415"/>
      <c r="ER46" s="415"/>
      <c r="ES46" s="415"/>
      <c r="ET46" s="415"/>
      <c r="EU46" s="415"/>
      <c r="EV46" s="415"/>
      <c r="EW46" s="415"/>
      <c r="EX46" s="415"/>
      <c r="EY46" s="415"/>
      <c r="EZ46" s="415"/>
      <c r="FA46" s="415"/>
      <c r="FB46" s="415"/>
      <c r="FC46" s="415"/>
      <c r="FD46" s="415"/>
      <c r="FE46" s="415"/>
      <c r="FF46" s="242"/>
    </row>
    <row r="47" spans="1:173" s="163" customFormat="1" x14ac:dyDescent="0.25">
      <c r="A47" s="416" t="s">
        <v>482</v>
      </c>
      <c r="B47" s="416"/>
      <c r="C47" s="416"/>
      <c r="D47" s="416"/>
      <c r="E47" s="416"/>
      <c r="F47" s="416"/>
      <c r="G47" s="417" t="s">
        <v>598</v>
      </c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8">
        <v>1</v>
      </c>
      <c r="Z47" s="418"/>
      <c r="AA47" s="418"/>
      <c r="AB47" s="418"/>
      <c r="AC47" s="418"/>
      <c r="AD47" s="418"/>
      <c r="AE47" s="418"/>
      <c r="AF47" s="418"/>
      <c r="AG47" s="418"/>
      <c r="AH47" s="418"/>
      <c r="AI47" s="418"/>
      <c r="AJ47" s="418"/>
      <c r="AK47" s="418"/>
      <c r="AL47" s="418"/>
      <c r="AM47" s="418"/>
      <c r="AN47" s="418"/>
      <c r="AO47" s="415">
        <f t="shared" si="0"/>
        <v>9843.4440000000013</v>
      </c>
      <c r="AP47" s="415"/>
      <c r="AQ47" s="415"/>
      <c r="AR47" s="415"/>
      <c r="AS47" s="415"/>
      <c r="AT47" s="415"/>
      <c r="AU47" s="415"/>
      <c r="AV47" s="415"/>
      <c r="AW47" s="415"/>
      <c r="AX47" s="415"/>
      <c r="AY47" s="415"/>
      <c r="AZ47" s="415"/>
      <c r="BA47" s="415"/>
      <c r="BB47" s="415"/>
      <c r="BC47" s="415"/>
      <c r="BD47" s="415"/>
      <c r="BE47" s="415"/>
      <c r="BF47" s="415">
        <v>5180.76</v>
      </c>
      <c r="BG47" s="415"/>
      <c r="BH47" s="415"/>
      <c r="BI47" s="415"/>
      <c r="BJ47" s="415"/>
      <c r="BK47" s="415"/>
      <c r="BL47" s="415"/>
      <c r="BM47" s="415"/>
      <c r="BN47" s="415"/>
      <c r="BO47" s="415"/>
      <c r="BP47" s="415"/>
      <c r="BQ47" s="415"/>
      <c r="BR47" s="415"/>
      <c r="BS47" s="415"/>
      <c r="BT47" s="415"/>
      <c r="BU47" s="415"/>
      <c r="BV47" s="415"/>
      <c r="BW47" s="415"/>
      <c r="BX47" s="415">
        <f>BF47*0.25</f>
        <v>1295.19</v>
      </c>
      <c r="BY47" s="415"/>
      <c r="BZ47" s="415"/>
      <c r="CA47" s="415"/>
      <c r="CB47" s="415"/>
      <c r="CC47" s="415"/>
      <c r="CD47" s="415"/>
      <c r="CE47" s="415"/>
      <c r="CF47" s="415"/>
      <c r="CG47" s="415"/>
      <c r="CH47" s="415"/>
      <c r="CI47" s="415"/>
      <c r="CJ47" s="415"/>
      <c r="CK47" s="415"/>
      <c r="CL47" s="415"/>
      <c r="CM47" s="415"/>
      <c r="CN47" s="415"/>
      <c r="CO47" s="415"/>
      <c r="CP47" s="415"/>
      <c r="CQ47" s="419">
        <f>BF47*65/100</f>
        <v>3367.4940000000001</v>
      </c>
      <c r="CR47" s="419"/>
      <c r="CS47" s="419"/>
      <c r="CT47" s="419"/>
      <c r="CU47" s="419"/>
      <c r="CV47" s="419"/>
      <c r="CW47" s="419"/>
      <c r="CX47" s="419"/>
      <c r="CY47" s="419"/>
      <c r="CZ47" s="419"/>
      <c r="DA47" s="419"/>
      <c r="DB47" s="419"/>
      <c r="DC47" s="419"/>
      <c r="DD47" s="419"/>
      <c r="DE47" s="419"/>
      <c r="DF47" s="419"/>
      <c r="DG47" s="419"/>
      <c r="DH47" s="419"/>
      <c r="DI47" s="418"/>
      <c r="DJ47" s="418"/>
      <c r="DK47" s="418"/>
      <c r="DL47" s="418"/>
      <c r="DM47" s="418"/>
      <c r="DN47" s="418"/>
      <c r="DO47" s="418"/>
      <c r="DP47" s="418"/>
      <c r="DQ47" s="418"/>
      <c r="DR47" s="418"/>
      <c r="DS47" s="418"/>
      <c r="DT47" s="418"/>
      <c r="DU47" s="418"/>
      <c r="DV47" s="418"/>
      <c r="DW47" s="418"/>
      <c r="DX47" s="418"/>
      <c r="DY47" s="420">
        <v>2.2999999999999998</v>
      </c>
      <c r="DZ47" s="420"/>
      <c r="EA47" s="420"/>
      <c r="EB47" s="420"/>
      <c r="EC47" s="420"/>
      <c r="ED47" s="420"/>
      <c r="EE47" s="420"/>
      <c r="EF47" s="420"/>
      <c r="EG47" s="420"/>
      <c r="EH47" s="420"/>
      <c r="EI47" s="420"/>
      <c r="EJ47" s="420"/>
      <c r="EK47" s="420"/>
      <c r="EL47" s="420"/>
      <c r="EM47" s="420"/>
      <c r="EN47" s="420"/>
      <c r="EO47" s="415">
        <f t="shared" si="1"/>
        <v>271679.05440000002</v>
      </c>
      <c r="EP47" s="415"/>
      <c r="EQ47" s="415"/>
      <c r="ER47" s="415"/>
      <c r="ES47" s="415"/>
      <c r="ET47" s="415"/>
      <c r="EU47" s="415"/>
      <c r="EV47" s="415"/>
      <c r="EW47" s="415"/>
      <c r="EX47" s="415"/>
      <c r="EY47" s="415"/>
      <c r="EZ47" s="415"/>
      <c r="FA47" s="415"/>
      <c r="FB47" s="415"/>
      <c r="FC47" s="415"/>
      <c r="FD47" s="415"/>
      <c r="FE47" s="415"/>
      <c r="FF47" s="242"/>
    </row>
    <row r="48" spans="1:173" s="163" customFormat="1" x14ac:dyDescent="0.25">
      <c r="A48" s="416" t="s">
        <v>483</v>
      </c>
      <c r="B48" s="416"/>
      <c r="C48" s="416"/>
      <c r="D48" s="416"/>
      <c r="E48" s="416"/>
      <c r="F48" s="416"/>
      <c r="G48" s="417" t="s">
        <v>506</v>
      </c>
      <c r="H48" s="417"/>
      <c r="I48" s="417"/>
      <c r="J48" s="417"/>
      <c r="K48" s="417"/>
      <c r="L48" s="417"/>
      <c r="M48" s="417"/>
      <c r="N48" s="417"/>
      <c r="O48" s="417"/>
      <c r="P48" s="417"/>
      <c r="Q48" s="417"/>
      <c r="R48" s="417"/>
      <c r="S48" s="417"/>
      <c r="T48" s="417"/>
      <c r="U48" s="417"/>
      <c r="V48" s="417"/>
      <c r="W48" s="417"/>
      <c r="X48" s="417"/>
      <c r="Y48" s="418">
        <v>1</v>
      </c>
      <c r="Z48" s="418"/>
      <c r="AA48" s="418"/>
      <c r="AB48" s="418"/>
      <c r="AC48" s="418"/>
      <c r="AD48" s="418"/>
      <c r="AE48" s="418"/>
      <c r="AF48" s="418"/>
      <c r="AG48" s="418"/>
      <c r="AH48" s="418"/>
      <c r="AI48" s="418"/>
      <c r="AJ48" s="418"/>
      <c r="AK48" s="418"/>
      <c r="AL48" s="418"/>
      <c r="AM48" s="418"/>
      <c r="AN48" s="418"/>
      <c r="AO48" s="415">
        <f t="shared" si="0"/>
        <v>6695.52</v>
      </c>
      <c r="AP48" s="415"/>
      <c r="AQ48" s="415"/>
      <c r="AR48" s="415"/>
      <c r="AS48" s="415"/>
      <c r="AT48" s="415"/>
      <c r="AU48" s="415"/>
      <c r="AV48" s="415"/>
      <c r="AW48" s="415"/>
      <c r="AX48" s="415"/>
      <c r="AY48" s="415"/>
      <c r="AZ48" s="415"/>
      <c r="BA48" s="415"/>
      <c r="BB48" s="415"/>
      <c r="BC48" s="415"/>
      <c r="BD48" s="415"/>
      <c r="BE48" s="415"/>
      <c r="BF48" s="415">
        <v>3016</v>
      </c>
      <c r="BG48" s="415"/>
      <c r="BH48" s="415"/>
      <c r="BI48" s="415"/>
      <c r="BJ48" s="415"/>
      <c r="BK48" s="415"/>
      <c r="BL48" s="415"/>
      <c r="BM48" s="415"/>
      <c r="BN48" s="415"/>
      <c r="BO48" s="415"/>
      <c r="BP48" s="415"/>
      <c r="BQ48" s="415"/>
      <c r="BR48" s="415"/>
      <c r="BS48" s="415"/>
      <c r="BT48" s="415"/>
      <c r="BU48" s="415"/>
      <c r="BV48" s="415"/>
      <c r="BW48" s="415"/>
      <c r="BX48" s="415">
        <f>BF48*0.1</f>
        <v>301.60000000000002</v>
      </c>
      <c r="BY48" s="415"/>
      <c r="BZ48" s="415"/>
      <c r="CA48" s="415"/>
      <c r="CB48" s="415"/>
      <c r="CC48" s="415"/>
      <c r="CD48" s="415"/>
      <c r="CE48" s="415"/>
      <c r="CF48" s="415"/>
      <c r="CG48" s="415"/>
      <c r="CH48" s="415"/>
      <c r="CI48" s="415"/>
      <c r="CJ48" s="415"/>
      <c r="CK48" s="415"/>
      <c r="CL48" s="415"/>
      <c r="CM48" s="415"/>
      <c r="CN48" s="415"/>
      <c r="CO48" s="415"/>
      <c r="CP48" s="415"/>
      <c r="CQ48" s="419">
        <f>BF48*112/100</f>
        <v>3377.92</v>
      </c>
      <c r="CR48" s="419"/>
      <c r="CS48" s="419"/>
      <c r="CT48" s="419"/>
      <c r="CU48" s="419"/>
      <c r="CV48" s="419"/>
      <c r="CW48" s="419"/>
      <c r="CX48" s="419"/>
      <c r="CY48" s="419"/>
      <c r="CZ48" s="419"/>
      <c r="DA48" s="419"/>
      <c r="DB48" s="419"/>
      <c r="DC48" s="419"/>
      <c r="DD48" s="419"/>
      <c r="DE48" s="419"/>
      <c r="DF48" s="419"/>
      <c r="DG48" s="419"/>
      <c r="DH48" s="419"/>
      <c r="DI48" s="418"/>
      <c r="DJ48" s="418"/>
      <c r="DK48" s="418"/>
      <c r="DL48" s="418"/>
      <c r="DM48" s="418"/>
      <c r="DN48" s="418"/>
      <c r="DO48" s="418"/>
      <c r="DP48" s="418"/>
      <c r="DQ48" s="418"/>
      <c r="DR48" s="418"/>
      <c r="DS48" s="418"/>
      <c r="DT48" s="418"/>
      <c r="DU48" s="418"/>
      <c r="DV48" s="418"/>
      <c r="DW48" s="418"/>
      <c r="DX48" s="418"/>
      <c r="DY48" s="420">
        <v>2.2999999999999998</v>
      </c>
      <c r="DZ48" s="420"/>
      <c r="EA48" s="420"/>
      <c r="EB48" s="420"/>
      <c r="EC48" s="420"/>
      <c r="ED48" s="420"/>
      <c r="EE48" s="420"/>
      <c r="EF48" s="420"/>
      <c r="EG48" s="420"/>
      <c r="EH48" s="420"/>
      <c r="EI48" s="420"/>
      <c r="EJ48" s="420"/>
      <c r="EK48" s="420"/>
      <c r="EL48" s="420"/>
      <c r="EM48" s="420"/>
      <c r="EN48" s="420"/>
      <c r="EO48" s="415">
        <f t="shared" si="1"/>
        <v>184796.35200000001</v>
      </c>
      <c r="EP48" s="415"/>
      <c r="EQ48" s="415"/>
      <c r="ER48" s="415"/>
      <c r="ES48" s="415"/>
      <c r="ET48" s="415"/>
      <c r="EU48" s="415"/>
      <c r="EV48" s="415"/>
      <c r="EW48" s="415"/>
      <c r="EX48" s="415"/>
      <c r="EY48" s="415"/>
      <c r="EZ48" s="415"/>
      <c r="FA48" s="415"/>
      <c r="FB48" s="415"/>
      <c r="FC48" s="415"/>
      <c r="FD48" s="415"/>
      <c r="FE48" s="415"/>
      <c r="FF48" s="242"/>
    </row>
    <row r="49" spans="1:162" s="163" customFormat="1" x14ac:dyDescent="0.25">
      <c r="A49" s="416" t="s">
        <v>484</v>
      </c>
      <c r="B49" s="416"/>
      <c r="C49" s="416"/>
      <c r="D49" s="416"/>
      <c r="E49" s="416"/>
      <c r="F49" s="416"/>
      <c r="G49" s="417" t="s">
        <v>507</v>
      </c>
      <c r="H49" s="417"/>
      <c r="I49" s="417"/>
      <c r="J49" s="417"/>
      <c r="K49" s="417"/>
      <c r="L49" s="417"/>
      <c r="M49" s="417"/>
      <c r="N49" s="417"/>
      <c r="O49" s="417"/>
      <c r="P49" s="417"/>
      <c r="Q49" s="417"/>
      <c r="R49" s="417"/>
      <c r="S49" s="417"/>
      <c r="T49" s="417"/>
      <c r="U49" s="417"/>
      <c r="V49" s="417"/>
      <c r="W49" s="417"/>
      <c r="X49" s="417"/>
      <c r="Y49" s="418">
        <v>1</v>
      </c>
      <c r="Z49" s="418"/>
      <c r="AA49" s="418"/>
      <c r="AB49" s="418"/>
      <c r="AC49" s="418"/>
      <c r="AD49" s="418"/>
      <c r="AE49" s="418"/>
      <c r="AF49" s="418"/>
      <c r="AG49" s="418"/>
      <c r="AH49" s="418"/>
      <c r="AI49" s="418"/>
      <c r="AJ49" s="418"/>
      <c r="AK49" s="418"/>
      <c r="AL49" s="418"/>
      <c r="AM49" s="418"/>
      <c r="AN49" s="418"/>
      <c r="AO49" s="415">
        <f t="shared" si="0"/>
        <v>6058.6239999999998</v>
      </c>
      <c r="AP49" s="415"/>
      <c r="AQ49" s="415"/>
      <c r="AR49" s="415"/>
      <c r="AS49" s="415"/>
      <c r="AT49" s="415"/>
      <c r="AU49" s="415"/>
      <c r="AV49" s="415"/>
      <c r="AW49" s="415"/>
      <c r="AX49" s="415"/>
      <c r="AY49" s="415"/>
      <c r="AZ49" s="415"/>
      <c r="BA49" s="415"/>
      <c r="BB49" s="415"/>
      <c r="BC49" s="415"/>
      <c r="BD49" s="415"/>
      <c r="BE49" s="415"/>
      <c r="BF49" s="415">
        <v>2753.92</v>
      </c>
      <c r="BG49" s="415"/>
      <c r="BH49" s="415"/>
      <c r="BI49" s="415"/>
      <c r="BJ49" s="415"/>
      <c r="BK49" s="415"/>
      <c r="BL49" s="415"/>
      <c r="BM49" s="415"/>
      <c r="BN49" s="415"/>
      <c r="BO49" s="415"/>
      <c r="BP49" s="415"/>
      <c r="BQ49" s="415"/>
      <c r="BR49" s="415"/>
      <c r="BS49" s="415"/>
      <c r="BT49" s="415"/>
      <c r="BU49" s="415"/>
      <c r="BV49" s="415"/>
      <c r="BW49" s="415"/>
      <c r="BX49" s="415">
        <f>BF49*0.1</f>
        <v>275.392</v>
      </c>
      <c r="BY49" s="415"/>
      <c r="BZ49" s="415"/>
      <c r="CA49" s="415"/>
      <c r="CB49" s="415"/>
      <c r="CC49" s="415"/>
      <c r="CD49" s="415"/>
      <c r="CE49" s="415"/>
      <c r="CF49" s="415"/>
      <c r="CG49" s="415"/>
      <c r="CH49" s="415"/>
      <c r="CI49" s="415"/>
      <c r="CJ49" s="415"/>
      <c r="CK49" s="415"/>
      <c r="CL49" s="415"/>
      <c r="CM49" s="415"/>
      <c r="CN49" s="415"/>
      <c r="CO49" s="415"/>
      <c r="CP49" s="415"/>
      <c r="CQ49" s="419">
        <f>BF49*110/100</f>
        <v>3029.3119999999999</v>
      </c>
      <c r="CR49" s="419"/>
      <c r="CS49" s="419"/>
      <c r="CT49" s="419"/>
      <c r="CU49" s="419"/>
      <c r="CV49" s="419"/>
      <c r="CW49" s="419"/>
      <c r="CX49" s="419"/>
      <c r="CY49" s="419"/>
      <c r="CZ49" s="419"/>
      <c r="DA49" s="419"/>
      <c r="DB49" s="419"/>
      <c r="DC49" s="419"/>
      <c r="DD49" s="419"/>
      <c r="DE49" s="419"/>
      <c r="DF49" s="419"/>
      <c r="DG49" s="419"/>
      <c r="DH49" s="419"/>
      <c r="DI49" s="418"/>
      <c r="DJ49" s="418"/>
      <c r="DK49" s="418"/>
      <c r="DL49" s="418"/>
      <c r="DM49" s="418"/>
      <c r="DN49" s="418"/>
      <c r="DO49" s="418"/>
      <c r="DP49" s="418"/>
      <c r="DQ49" s="418"/>
      <c r="DR49" s="418"/>
      <c r="DS49" s="418"/>
      <c r="DT49" s="418"/>
      <c r="DU49" s="418"/>
      <c r="DV49" s="418"/>
      <c r="DW49" s="418"/>
      <c r="DX49" s="418"/>
      <c r="DY49" s="420">
        <v>2.2999999999999998</v>
      </c>
      <c r="DZ49" s="420"/>
      <c r="EA49" s="420"/>
      <c r="EB49" s="420"/>
      <c r="EC49" s="420"/>
      <c r="ED49" s="420"/>
      <c r="EE49" s="420"/>
      <c r="EF49" s="420"/>
      <c r="EG49" s="420"/>
      <c r="EH49" s="420"/>
      <c r="EI49" s="420"/>
      <c r="EJ49" s="420"/>
      <c r="EK49" s="420"/>
      <c r="EL49" s="420"/>
      <c r="EM49" s="420"/>
      <c r="EN49" s="420"/>
      <c r="EO49" s="415">
        <f t="shared" si="1"/>
        <v>167218.02239999996</v>
      </c>
      <c r="EP49" s="415"/>
      <c r="EQ49" s="415"/>
      <c r="ER49" s="415"/>
      <c r="ES49" s="415"/>
      <c r="ET49" s="415"/>
      <c r="EU49" s="415"/>
      <c r="EV49" s="415"/>
      <c r="EW49" s="415"/>
      <c r="EX49" s="415"/>
      <c r="EY49" s="415"/>
      <c r="EZ49" s="415"/>
      <c r="FA49" s="415"/>
      <c r="FB49" s="415"/>
      <c r="FC49" s="415"/>
      <c r="FD49" s="415"/>
      <c r="FE49" s="415"/>
      <c r="FF49" s="242"/>
    </row>
    <row r="50" spans="1:162" s="163" customFormat="1" x14ac:dyDescent="0.25">
      <c r="A50" s="416" t="s">
        <v>485</v>
      </c>
      <c r="B50" s="416"/>
      <c r="C50" s="416"/>
      <c r="D50" s="416"/>
      <c r="E50" s="416"/>
      <c r="F50" s="416"/>
      <c r="G50" s="417" t="s">
        <v>599</v>
      </c>
      <c r="H50" s="417"/>
      <c r="I50" s="417"/>
      <c r="J50" s="417"/>
      <c r="K50" s="417"/>
      <c r="L50" s="417"/>
      <c r="M50" s="417"/>
      <c r="N50" s="417"/>
      <c r="O50" s="417"/>
      <c r="P50" s="417"/>
      <c r="Q50" s="417"/>
      <c r="R50" s="417"/>
      <c r="S50" s="417"/>
      <c r="T50" s="417"/>
      <c r="U50" s="417"/>
      <c r="V50" s="417"/>
      <c r="W50" s="417"/>
      <c r="X50" s="417"/>
      <c r="Y50" s="418">
        <v>1</v>
      </c>
      <c r="Z50" s="418"/>
      <c r="AA50" s="418"/>
      <c r="AB50" s="418"/>
      <c r="AC50" s="418"/>
      <c r="AD50" s="418"/>
      <c r="AE50" s="418"/>
      <c r="AF50" s="418"/>
      <c r="AG50" s="418"/>
      <c r="AH50" s="418"/>
      <c r="AI50" s="418"/>
      <c r="AJ50" s="418"/>
      <c r="AK50" s="418"/>
      <c r="AL50" s="418"/>
      <c r="AM50" s="418"/>
      <c r="AN50" s="418"/>
      <c r="AO50" s="415">
        <f t="shared" si="0"/>
        <v>9773.7749999999996</v>
      </c>
      <c r="AP50" s="415"/>
      <c r="AQ50" s="415"/>
      <c r="AR50" s="415"/>
      <c r="AS50" s="415"/>
      <c r="AT50" s="415"/>
      <c r="AU50" s="415"/>
      <c r="AV50" s="415"/>
      <c r="AW50" s="415"/>
      <c r="AX50" s="415"/>
      <c r="AY50" s="415"/>
      <c r="AZ50" s="415"/>
      <c r="BA50" s="415"/>
      <c r="BB50" s="415"/>
      <c r="BC50" s="415"/>
      <c r="BD50" s="415"/>
      <c r="BE50" s="415"/>
      <c r="BF50" s="415">
        <v>4343.8999999999996</v>
      </c>
      <c r="BG50" s="415"/>
      <c r="BH50" s="415"/>
      <c r="BI50" s="415"/>
      <c r="BJ50" s="415"/>
      <c r="BK50" s="415"/>
      <c r="BL50" s="415"/>
      <c r="BM50" s="415"/>
      <c r="BN50" s="415"/>
      <c r="BO50" s="415"/>
      <c r="BP50" s="415"/>
      <c r="BQ50" s="415"/>
      <c r="BR50" s="415"/>
      <c r="BS50" s="415"/>
      <c r="BT50" s="415"/>
      <c r="BU50" s="415"/>
      <c r="BV50" s="415"/>
      <c r="BW50" s="415"/>
      <c r="BX50" s="415">
        <f>BF50*0.25</f>
        <v>1085.9749999999999</v>
      </c>
      <c r="BY50" s="415"/>
      <c r="BZ50" s="415"/>
      <c r="CA50" s="415"/>
      <c r="CB50" s="415"/>
      <c r="CC50" s="415"/>
      <c r="CD50" s="415"/>
      <c r="CE50" s="415"/>
      <c r="CF50" s="415"/>
      <c r="CG50" s="415"/>
      <c r="CH50" s="415"/>
      <c r="CI50" s="415"/>
      <c r="CJ50" s="415"/>
      <c r="CK50" s="415"/>
      <c r="CL50" s="415"/>
      <c r="CM50" s="415"/>
      <c r="CN50" s="415"/>
      <c r="CO50" s="415"/>
      <c r="CP50" s="415"/>
      <c r="CQ50" s="419">
        <f>BF50*100/100</f>
        <v>4343.8999999999996</v>
      </c>
      <c r="CR50" s="419"/>
      <c r="CS50" s="419"/>
      <c r="CT50" s="419"/>
      <c r="CU50" s="419"/>
      <c r="CV50" s="419"/>
      <c r="CW50" s="419"/>
      <c r="CX50" s="419"/>
      <c r="CY50" s="419"/>
      <c r="CZ50" s="419"/>
      <c r="DA50" s="419"/>
      <c r="DB50" s="419"/>
      <c r="DC50" s="419"/>
      <c r="DD50" s="419"/>
      <c r="DE50" s="419"/>
      <c r="DF50" s="419"/>
      <c r="DG50" s="419"/>
      <c r="DH50" s="419"/>
      <c r="DI50" s="418"/>
      <c r="DJ50" s="418"/>
      <c r="DK50" s="418"/>
      <c r="DL50" s="418"/>
      <c r="DM50" s="418"/>
      <c r="DN50" s="418"/>
      <c r="DO50" s="418"/>
      <c r="DP50" s="418"/>
      <c r="DQ50" s="418"/>
      <c r="DR50" s="418"/>
      <c r="DS50" s="418"/>
      <c r="DT50" s="418"/>
      <c r="DU50" s="418"/>
      <c r="DV50" s="418"/>
      <c r="DW50" s="418"/>
      <c r="DX50" s="418"/>
      <c r="DY50" s="420">
        <v>2.2999999999999998</v>
      </c>
      <c r="DZ50" s="420"/>
      <c r="EA50" s="420"/>
      <c r="EB50" s="420"/>
      <c r="EC50" s="420"/>
      <c r="ED50" s="420"/>
      <c r="EE50" s="420"/>
      <c r="EF50" s="420"/>
      <c r="EG50" s="420"/>
      <c r="EH50" s="420"/>
      <c r="EI50" s="420"/>
      <c r="EJ50" s="420"/>
      <c r="EK50" s="420"/>
      <c r="EL50" s="420"/>
      <c r="EM50" s="420"/>
      <c r="EN50" s="420"/>
      <c r="EO50" s="415">
        <f t="shared" si="1"/>
        <v>269756.19</v>
      </c>
      <c r="EP50" s="415"/>
      <c r="EQ50" s="415"/>
      <c r="ER50" s="415"/>
      <c r="ES50" s="415"/>
      <c r="ET50" s="415"/>
      <c r="EU50" s="415"/>
      <c r="EV50" s="415"/>
      <c r="EW50" s="415"/>
      <c r="EX50" s="415"/>
      <c r="EY50" s="415"/>
      <c r="EZ50" s="415"/>
      <c r="FA50" s="415"/>
      <c r="FB50" s="415"/>
      <c r="FC50" s="415"/>
      <c r="FD50" s="415"/>
      <c r="FE50" s="415"/>
      <c r="FF50" s="242"/>
    </row>
    <row r="51" spans="1:162" s="163" customFormat="1" x14ac:dyDescent="0.25">
      <c r="A51" s="416" t="s">
        <v>486</v>
      </c>
      <c r="B51" s="416"/>
      <c r="C51" s="416"/>
      <c r="D51" s="416"/>
      <c r="E51" s="416"/>
      <c r="F51" s="416"/>
      <c r="G51" s="417" t="s">
        <v>508</v>
      </c>
      <c r="H51" s="417"/>
      <c r="I51" s="417"/>
      <c r="J51" s="417"/>
      <c r="K51" s="417"/>
      <c r="L51" s="417"/>
      <c r="M51" s="417"/>
      <c r="N51" s="417"/>
      <c r="O51" s="417"/>
      <c r="P51" s="417"/>
      <c r="Q51" s="417"/>
      <c r="R51" s="417"/>
      <c r="S51" s="417"/>
      <c r="T51" s="417"/>
      <c r="U51" s="417"/>
      <c r="V51" s="417"/>
      <c r="W51" s="417"/>
      <c r="X51" s="417"/>
      <c r="Y51" s="418">
        <v>6</v>
      </c>
      <c r="Z51" s="418"/>
      <c r="AA51" s="418"/>
      <c r="AB51" s="418"/>
      <c r="AC51" s="418"/>
      <c r="AD51" s="418"/>
      <c r="AE51" s="418"/>
      <c r="AF51" s="418"/>
      <c r="AG51" s="418"/>
      <c r="AH51" s="418"/>
      <c r="AI51" s="418"/>
      <c r="AJ51" s="418"/>
      <c r="AK51" s="418"/>
      <c r="AL51" s="418"/>
      <c r="AM51" s="418"/>
      <c r="AN51" s="418"/>
      <c r="AO51" s="415">
        <f t="shared" si="0"/>
        <v>5837.66</v>
      </c>
      <c r="AP51" s="415"/>
      <c r="AQ51" s="415"/>
      <c r="AR51" s="415"/>
      <c r="AS51" s="415"/>
      <c r="AT51" s="415"/>
      <c r="AU51" s="415"/>
      <c r="AV51" s="415"/>
      <c r="AW51" s="415"/>
      <c r="AX51" s="415"/>
      <c r="AY51" s="415"/>
      <c r="AZ51" s="415"/>
      <c r="BA51" s="415"/>
      <c r="BB51" s="415"/>
      <c r="BC51" s="415"/>
      <c r="BD51" s="415"/>
      <c r="BE51" s="415"/>
      <c r="BF51" s="415">
        <v>2574</v>
      </c>
      <c r="BG51" s="415"/>
      <c r="BH51" s="415"/>
      <c r="BI51" s="415"/>
      <c r="BJ51" s="415"/>
      <c r="BK51" s="415"/>
      <c r="BL51" s="415"/>
      <c r="BM51" s="415"/>
      <c r="BN51" s="415"/>
      <c r="BO51" s="415"/>
      <c r="BP51" s="415"/>
      <c r="BQ51" s="415"/>
      <c r="BR51" s="415"/>
      <c r="BS51" s="415"/>
      <c r="BT51" s="415"/>
      <c r="BU51" s="415"/>
      <c r="BV51" s="415"/>
      <c r="BW51" s="415"/>
      <c r="BX51" s="415">
        <f>505+442.06</f>
        <v>947.06</v>
      </c>
      <c r="BY51" s="415"/>
      <c r="BZ51" s="415"/>
      <c r="CA51" s="415"/>
      <c r="CB51" s="415"/>
      <c r="CC51" s="415"/>
      <c r="CD51" s="415"/>
      <c r="CE51" s="415"/>
      <c r="CF51" s="415"/>
      <c r="CG51" s="415"/>
      <c r="CH51" s="415"/>
      <c r="CI51" s="415"/>
      <c r="CJ51" s="415"/>
      <c r="CK51" s="415"/>
      <c r="CL51" s="415"/>
      <c r="CM51" s="415"/>
      <c r="CN51" s="415"/>
      <c r="CO51" s="415"/>
      <c r="CP51" s="415"/>
      <c r="CQ51" s="419">
        <f>BF51*90/100</f>
        <v>2316.6</v>
      </c>
      <c r="CR51" s="419"/>
      <c r="CS51" s="419"/>
      <c r="CT51" s="419"/>
      <c r="CU51" s="419"/>
      <c r="CV51" s="419"/>
      <c r="CW51" s="419"/>
      <c r="CX51" s="419"/>
      <c r="CY51" s="419"/>
      <c r="CZ51" s="419"/>
      <c r="DA51" s="419"/>
      <c r="DB51" s="419"/>
      <c r="DC51" s="419"/>
      <c r="DD51" s="419"/>
      <c r="DE51" s="419"/>
      <c r="DF51" s="419"/>
      <c r="DG51" s="419"/>
      <c r="DH51" s="419"/>
      <c r="DI51" s="418"/>
      <c r="DJ51" s="418"/>
      <c r="DK51" s="418"/>
      <c r="DL51" s="418"/>
      <c r="DM51" s="418"/>
      <c r="DN51" s="418"/>
      <c r="DO51" s="418"/>
      <c r="DP51" s="418"/>
      <c r="DQ51" s="418"/>
      <c r="DR51" s="418"/>
      <c r="DS51" s="418"/>
      <c r="DT51" s="418"/>
      <c r="DU51" s="418"/>
      <c r="DV51" s="418"/>
      <c r="DW51" s="418"/>
      <c r="DX51" s="418"/>
      <c r="DY51" s="420">
        <v>2.2999999999999998</v>
      </c>
      <c r="DZ51" s="420"/>
      <c r="EA51" s="420"/>
      <c r="EB51" s="420"/>
      <c r="EC51" s="420"/>
      <c r="ED51" s="420"/>
      <c r="EE51" s="420"/>
      <c r="EF51" s="420"/>
      <c r="EG51" s="420"/>
      <c r="EH51" s="420"/>
      <c r="EI51" s="420"/>
      <c r="EJ51" s="420"/>
      <c r="EK51" s="420"/>
      <c r="EL51" s="420"/>
      <c r="EM51" s="420"/>
      <c r="EN51" s="420"/>
      <c r="EO51" s="415">
        <f t="shared" si="1"/>
        <v>966716.49600000004</v>
      </c>
      <c r="EP51" s="415"/>
      <c r="EQ51" s="415"/>
      <c r="ER51" s="415"/>
      <c r="ES51" s="415"/>
      <c r="ET51" s="415"/>
      <c r="EU51" s="415"/>
      <c r="EV51" s="415"/>
      <c r="EW51" s="415"/>
      <c r="EX51" s="415"/>
      <c r="EY51" s="415"/>
      <c r="EZ51" s="415"/>
      <c r="FA51" s="415"/>
      <c r="FB51" s="415"/>
      <c r="FC51" s="415"/>
      <c r="FD51" s="415"/>
      <c r="FE51" s="415"/>
      <c r="FF51" s="242"/>
    </row>
    <row r="52" spans="1:162" s="163" customFormat="1" x14ac:dyDescent="0.25">
      <c r="A52" s="416" t="s">
        <v>487</v>
      </c>
      <c r="B52" s="416"/>
      <c r="C52" s="416"/>
      <c r="D52" s="416"/>
      <c r="E52" s="416"/>
      <c r="F52" s="416"/>
      <c r="G52" s="417" t="s">
        <v>600</v>
      </c>
      <c r="H52" s="417"/>
      <c r="I52" s="417"/>
      <c r="J52" s="417"/>
      <c r="K52" s="417"/>
      <c r="L52" s="417"/>
      <c r="M52" s="417"/>
      <c r="N52" s="417"/>
      <c r="O52" s="417"/>
      <c r="P52" s="417"/>
      <c r="Q52" s="417"/>
      <c r="R52" s="417"/>
      <c r="S52" s="417"/>
      <c r="T52" s="417"/>
      <c r="U52" s="417"/>
      <c r="V52" s="417"/>
      <c r="W52" s="417"/>
      <c r="X52" s="417"/>
      <c r="Y52" s="418">
        <v>6</v>
      </c>
      <c r="Z52" s="418"/>
      <c r="AA52" s="418"/>
      <c r="AB52" s="418"/>
      <c r="AC52" s="418"/>
      <c r="AD52" s="418"/>
      <c r="AE52" s="418"/>
      <c r="AF52" s="418"/>
      <c r="AG52" s="418"/>
      <c r="AH52" s="418"/>
      <c r="AI52" s="418"/>
      <c r="AJ52" s="418"/>
      <c r="AK52" s="418"/>
      <c r="AL52" s="418"/>
      <c r="AM52" s="418"/>
      <c r="AN52" s="418"/>
      <c r="AO52" s="415">
        <f t="shared" si="0"/>
        <v>5232.4480000000003</v>
      </c>
      <c r="AP52" s="415"/>
      <c r="AQ52" s="415"/>
      <c r="AR52" s="415"/>
      <c r="AS52" s="415"/>
      <c r="AT52" s="415"/>
      <c r="AU52" s="415"/>
      <c r="AV52" s="415"/>
      <c r="AW52" s="415"/>
      <c r="AX52" s="415"/>
      <c r="AY52" s="415"/>
      <c r="AZ52" s="415"/>
      <c r="BA52" s="415"/>
      <c r="BB52" s="415"/>
      <c r="BC52" s="415"/>
      <c r="BD52" s="415"/>
      <c r="BE52" s="415"/>
      <c r="BF52" s="415">
        <v>2753.92</v>
      </c>
      <c r="BG52" s="415"/>
      <c r="BH52" s="415"/>
      <c r="BI52" s="415"/>
      <c r="BJ52" s="415"/>
      <c r="BK52" s="415"/>
      <c r="BL52" s="415"/>
      <c r="BM52" s="415"/>
      <c r="BN52" s="415"/>
      <c r="BO52" s="415"/>
      <c r="BP52" s="415"/>
      <c r="BQ52" s="415"/>
      <c r="BR52" s="415"/>
      <c r="BS52" s="415"/>
      <c r="BT52" s="415"/>
      <c r="BU52" s="415"/>
      <c r="BV52" s="415"/>
      <c r="BW52" s="415"/>
      <c r="BX52" s="415">
        <f>BF52*0.1</f>
        <v>275.392</v>
      </c>
      <c r="BY52" s="415"/>
      <c r="BZ52" s="415"/>
      <c r="CA52" s="415"/>
      <c r="CB52" s="415"/>
      <c r="CC52" s="415"/>
      <c r="CD52" s="415"/>
      <c r="CE52" s="415"/>
      <c r="CF52" s="415"/>
      <c r="CG52" s="415"/>
      <c r="CH52" s="415"/>
      <c r="CI52" s="415"/>
      <c r="CJ52" s="415"/>
      <c r="CK52" s="415"/>
      <c r="CL52" s="415"/>
      <c r="CM52" s="415"/>
      <c r="CN52" s="415"/>
      <c r="CO52" s="415"/>
      <c r="CP52" s="415"/>
      <c r="CQ52" s="419">
        <f>BF52*80/100</f>
        <v>2203.136</v>
      </c>
      <c r="CR52" s="419"/>
      <c r="CS52" s="419"/>
      <c r="CT52" s="419"/>
      <c r="CU52" s="419"/>
      <c r="CV52" s="419"/>
      <c r="CW52" s="419"/>
      <c r="CX52" s="419"/>
      <c r="CY52" s="419"/>
      <c r="CZ52" s="419"/>
      <c r="DA52" s="419"/>
      <c r="DB52" s="419"/>
      <c r="DC52" s="419"/>
      <c r="DD52" s="419"/>
      <c r="DE52" s="419"/>
      <c r="DF52" s="419"/>
      <c r="DG52" s="419"/>
      <c r="DH52" s="419"/>
      <c r="DI52" s="418"/>
      <c r="DJ52" s="418"/>
      <c r="DK52" s="418"/>
      <c r="DL52" s="418"/>
      <c r="DM52" s="418"/>
      <c r="DN52" s="418"/>
      <c r="DO52" s="418"/>
      <c r="DP52" s="418"/>
      <c r="DQ52" s="418"/>
      <c r="DR52" s="418"/>
      <c r="DS52" s="418"/>
      <c r="DT52" s="418"/>
      <c r="DU52" s="418"/>
      <c r="DV52" s="418"/>
      <c r="DW52" s="418"/>
      <c r="DX52" s="418"/>
      <c r="DY52" s="420">
        <v>2.2999999999999998</v>
      </c>
      <c r="DZ52" s="420"/>
      <c r="EA52" s="420"/>
      <c r="EB52" s="420"/>
      <c r="EC52" s="420"/>
      <c r="ED52" s="420"/>
      <c r="EE52" s="420"/>
      <c r="EF52" s="420"/>
      <c r="EG52" s="420"/>
      <c r="EH52" s="420"/>
      <c r="EI52" s="420"/>
      <c r="EJ52" s="420"/>
      <c r="EK52" s="420"/>
      <c r="EL52" s="420"/>
      <c r="EM52" s="420"/>
      <c r="EN52" s="420"/>
      <c r="EO52" s="415">
        <f t="shared" si="1"/>
        <v>866493.38879999996</v>
      </c>
      <c r="EP52" s="415"/>
      <c r="EQ52" s="415"/>
      <c r="ER52" s="415"/>
      <c r="ES52" s="415"/>
      <c r="ET52" s="415"/>
      <c r="EU52" s="415"/>
      <c r="EV52" s="415"/>
      <c r="EW52" s="415"/>
      <c r="EX52" s="415"/>
      <c r="EY52" s="415"/>
      <c r="EZ52" s="415"/>
      <c r="FA52" s="415"/>
      <c r="FB52" s="415"/>
      <c r="FC52" s="415"/>
      <c r="FD52" s="415"/>
      <c r="FE52" s="415"/>
      <c r="FF52" s="242"/>
    </row>
    <row r="53" spans="1:162" s="163" customFormat="1" x14ac:dyDescent="0.25">
      <c r="A53" s="416" t="s">
        <v>488</v>
      </c>
      <c r="B53" s="416"/>
      <c r="C53" s="416"/>
      <c r="D53" s="416"/>
      <c r="E53" s="416"/>
      <c r="F53" s="416"/>
      <c r="G53" s="417" t="s">
        <v>509</v>
      </c>
      <c r="H53" s="417"/>
      <c r="I53" s="417"/>
      <c r="J53" s="417"/>
      <c r="K53" s="417"/>
      <c r="L53" s="417"/>
      <c r="M53" s="417"/>
      <c r="N53" s="417"/>
      <c r="O53" s="417"/>
      <c r="P53" s="417"/>
      <c r="Q53" s="417"/>
      <c r="R53" s="417"/>
      <c r="S53" s="417"/>
      <c r="T53" s="417"/>
      <c r="U53" s="417"/>
      <c r="V53" s="417"/>
      <c r="W53" s="417"/>
      <c r="X53" s="417"/>
      <c r="Y53" s="418">
        <v>2</v>
      </c>
      <c r="Z53" s="418"/>
      <c r="AA53" s="418"/>
      <c r="AB53" s="418"/>
      <c r="AC53" s="418"/>
      <c r="AD53" s="418"/>
      <c r="AE53" s="418"/>
      <c r="AF53" s="418"/>
      <c r="AG53" s="418"/>
      <c r="AH53" s="418"/>
      <c r="AI53" s="418"/>
      <c r="AJ53" s="418"/>
      <c r="AK53" s="418"/>
      <c r="AL53" s="418"/>
      <c r="AM53" s="418"/>
      <c r="AN53" s="418"/>
      <c r="AO53" s="415">
        <f t="shared" ref="AO53:AO57" si="18">BF53+BX53+CQ53</f>
        <v>7423.5375000000004</v>
      </c>
      <c r="AP53" s="415"/>
      <c r="AQ53" s="415"/>
      <c r="AR53" s="415"/>
      <c r="AS53" s="415"/>
      <c r="AT53" s="415"/>
      <c r="AU53" s="415"/>
      <c r="AV53" s="415"/>
      <c r="AW53" s="415"/>
      <c r="AX53" s="415"/>
      <c r="AY53" s="415"/>
      <c r="AZ53" s="415"/>
      <c r="BA53" s="415"/>
      <c r="BB53" s="415"/>
      <c r="BC53" s="415"/>
      <c r="BD53" s="415"/>
      <c r="BE53" s="415"/>
      <c r="BF53" s="415">
        <v>3299.35</v>
      </c>
      <c r="BG53" s="415"/>
      <c r="BH53" s="415"/>
      <c r="BI53" s="415"/>
      <c r="BJ53" s="415"/>
      <c r="BK53" s="415"/>
      <c r="BL53" s="415"/>
      <c r="BM53" s="415"/>
      <c r="BN53" s="415"/>
      <c r="BO53" s="415"/>
      <c r="BP53" s="415"/>
      <c r="BQ53" s="415"/>
      <c r="BR53" s="415"/>
      <c r="BS53" s="415"/>
      <c r="BT53" s="415"/>
      <c r="BU53" s="415"/>
      <c r="BV53" s="415"/>
      <c r="BW53" s="415"/>
      <c r="BX53" s="415"/>
      <c r="BY53" s="415"/>
      <c r="BZ53" s="415"/>
      <c r="CA53" s="415"/>
      <c r="CB53" s="415"/>
      <c r="CC53" s="415"/>
      <c r="CD53" s="415"/>
      <c r="CE53" s="415"/>
      <c r="CF53" s="415"/>
      <c r="CG53" s="415"/>
      <c r="CH53" s="415"/>
      <c r="CI53" s="415"/>
      <c r="CJ53" s="415"/>
      <c r="CK53" s="415"/>
      <c r="CL53" s="415"/>
      <c r="CM53" s="415"/>
      <c r="CN53" s="415"/>
      <c r="CO53" s="415"/>
      <c r="CP53" s="415"/>
      <c r="CQ53" s="419">
        <f>BF53*125/100</f>
        <v>4124.1875</v>
      </c>
      <c r="CR53" s="419"/>
      <c r="CS53" s="419"/>
      <c r="CT53" s="419"/>
      <c r="CU53" s="419"/>
      <c r="CV53" s="419"/>
      <c r="CW53" s="419"/>
      <c r="CX53" s="419"/>
      <c r="CY53" s="419"/>
      <c r="CZ53" s="419"/>
      <c r="DA53" s="419"/>
      <c r="DB53" s="419"/>
      <c r="DC53" s="419"/>
      <c r="DD53" s="419"/>
      <c r="DE53" s="419"/>
      <c r="DF53" s="419"/>
      <c r="DG53" s="419"/>
      <c r="DH53" s="419"/>
      <c r="DI53" s="418"/>
      <c r="DJ53" s="418"/>
      <c r="DK53" s="418"/>
      <c r="DL53" s="418"/>
      <c r="DM53" s="418"/>
      <c r="DN53" s="418"/>
      <c r="DO53" s="418"/>
      <c r="DP53" s="418"/>
      <c r="DQ53" s="418"/>
      <c r="DR53" s="418"/>
      <c r="DS53" s="418"/>
      <c r="DT53" s="418"/>
      <c r="DU53" s="418"/>
      <c r="DV53" s="418"/>
      <c r="DW53" s="418"/>
      <c r="DX53" s="418"/>
      <c r="DY53" s="420">
        <v>2.2999999999999998</v>
      </c>
      <c r="DZ53" s="420"/>
      <c r="EA53" s="420"/>
      <c r="EB53" s="420"/>
      <c r="EC53" s="420"/>
      <c r="ED53" s="420"/>
      <c r="EE53" s="420"/>
      <c r="EF53" s="420"/>
      <c r="EG53" s="420"/>
      <c r="EH53" s="420"/>
      <c r="EI53" s="420"/>
      <c r="EJ53" s="420"/>
      <c r="EK53" s="420"/>
      <c r="EL53" s="420"/>
      <c r="EM53" s="420"/>
      <c r="EN53" s="420"/>
      <c r="EO53" s="415">
        <f t="shared" si="1"/>
        <v>409779.27</v>
      </c>
      <c r="EP53" s="415"/>
      <c r="EQ53" s="415"/>
      <c r="ER53" s="415"/>
      <c r="ES53" s="415"/>
      <c r="ET53" s="415"/>
      <c r="EU53" s="415"/>
      <c r="EV53" s="415"/>
      <c r="EW53" s="415"/>
      <c r="EX53" s="415"/>
      <c r="EY53" s="415"/>
      <c r="EZ53" s="415"/>
      <c r="FA53" s="415"/>
      <c r="FB53" s="415"/>
      <c r="FC53" s="415"/>
      <c r="FD53" s="415"/>
      <c r="FE53" s="415"/>
      <c r="FF53" s="242"/>
    </row>
    <row r="54" spans="1:162" s="163" customFormat="1" x14ac:dyDescent="0.25">
      <c r="A54" s="416" t="s">
        <v>489</v>
      </c>
      <c r="B54" s="416"/>
      <c r="C54" s="416"/>
      <c r="D54" s="416"/>
      <c r="E54" s="416"/>
      <c r="F54" s="416"/>
      <c r="G54" s="417" t="s">
        <v>601</v>
      </c>
      <c r="H54" s="417"/>
      <c r="I54" s="417"/>
      <c r="J54" s="417"/>
      <c r="K54" s="417"/>
      <c r="L54" s="417"/>
      <c r="M54" s="417"/>
      <c r="N54" s="417"/>
      <c r="O54" s="417"/>
      <c r="P54" s="417"/>
      <c r="Q54" s="417"/>
      <c r="R54" s="417"/>
      <c r="S54" s="417"/>
      <c r="T54" s="417"/>
      <c r="U54" s="417"/>
      <c r="V54" s="417"/>
      <c r="W54" s="417"/>
      <c r="X54" s="417"/>
      <c r="Y54" s="418">
        <v>0.5</v>
      </c>
      <c r="Z54" s="418"/>
      <c r="AA54" s="418"/>
      <c r="AB54" s="418"/>
      <c r="AC54" s="418"/>
      <c r="AD54" s="418"/>
      <c r="AE54" s="418"/>
      <c r="AF54" s="418"/>
      <c r="AG54" s="418"/>
      <c r="AH54" s="418"/>
      <c r="AI54" s="418"/>
      <c r="AJ54" s="418"/>
      <c r="AK54" s="418"/>
      <c r="AL54" s="418"/>
      <c r="AM54" s="418"/>
      <c r="AN54" s="418"/>
      <c r="AO54" s="415">
        <f t="shared" si="18"/>
        <v>7279.8</v>
      </c>
      <c r="AP54" s="415"/>
      <c r="AQ54" s="415"/>
      <c r="AR54" s="415"/>
      <c r="AS54" s="415"/>
      <c r="AT54" s="415"/>
      <c r="AU54" s="415"/>
      <c r="AV54" s="415"/>
      <c r="AW54" s="415"/>
      <c r="AX54" s="415"/>
      <c r="AY54" s="415"/>
      <c r="AZ54" s="415"/>
      <c r="BA54" s="415"/>
      <c r="BB54" s="415"/>
      <c r="BC54" s="415"/>
      <c r="BD54" s="415"/>
      <c r="BE54" s="415"/>
      <c r="BF54" s="415">
        <f>1654.5*2</f>
        <v>3309</v>
      </c>
      <c r="BG54" s="415"/>
      <c r="BH54" s="415"/>
      <c r="BI54" s="415"/>
      <c r="BJ54" s="415"/>
      <c r="BK54" s="415"/>
      <c r="BL54" s="415"/>
      <c r="BM54" s="415"/>
      <c r="BN54" s="415"/>
      <c r="BO54" s="415"/>
      <c r="BP54" s="415"/>
      <c r="BQ54" s="415"/>
      <c r="BR54" s="415"/>
      <c r="BS54" s="415"/>
      <c r="BT54" s="415"/>
      <c r="BU54" s="415"/>
      <c r="BV54" s="415"/>
      <c r="BW54" s="415"/>
      <c r="BX54" s="415"/>
      <c r="BY54" s="415"/>
      <c r="BZ54" s="415"/>
      <c r="CA54" s="415"/>
      <c r="CB54" s="415"/>
      <c r="CC54" s="415"/>
      <c r="CD54" s="415"/>
      <c r="CE54" s="415"/>
      <c r="CF54" s="415"/>
      <c r="CG54" s="415"/>
      <c r="CH54" s="415"/>
      <c r="CI54" s="415"/>
      <c r="CJ54" s="415"/>
      <c r="CK54" s="415"/>
      <c r="CL54" s="415"/>
      <c r="CM54" s="415"/>
      <c r="CN54" s="415"/>
      <c r="CO54" s="415"/>
      <c r="CP54" s="415"/>
      <c r="CQ54" s="419">
        <f>BF54*120/100</f>
        <v>3970.8</v>
      </c>
      <c r="CR54" s="419"/>
      <c r="CS54" s="419"/>
      <c r="CT54" s="419"/>
      <c r="CU54" s="419"/>
      <c r="CV54" s="419"/>
      <c r="CW54" s="419"/>
      <c r="CX54" s="419"/>
      <c r="CY54" s="419"/>
      <c r="CZ54" s="419"/>
      <c r="DA54" s="419"/>
      <c r="DB54" s="419"/>
      <c r="DC54" s="419"/>
      <c r="DD54" s="419"/>
      <c r="DE54" s="419"/>
      <c r="DF54" s="419"/>
      <c r="DG54" s="419"/>
      <c r="DH54" s="419"/>
      <c r="DI54" s="418"/>
      <c r="DJ54" s="418"/>
      <c r="DK54" s="418"/>
      <c r="DL54" s="418"/>
      <c r="DM54" s="418"/>
      <c r="DN54" s="418"/>
      <c r="DO54" s="418"/>
      <c r="DP54" s="418"/>
      <c r="DQ54" s="418"/>
      <c r="DR54" s="418"/>
      <c r="DS54" s="418"/>
      <c r="DT54" s="418"/>
      <c r="DU54" s="418"/>
      <c r="DV54" s="418"/>
      <c r="DW54" s="418"/>
      <c r="DX54" s="418"/>
      <c r="DY54" s="420">
        <v>2.2999999999999998</v>
      </c>
      <c r="DZ54" s="420"/>
      <c r="EA54" s="420"/>
      <c r="EB54" s="420"/>
      <c r="EC54" s="420"/>
      <c r="ED54" s="420"/>
      <c r="EE54" s="420"/>
      <c r="EF54" s="420"/>
      <c r="EG54" s="420"/>
      <c r="EH54" s="420"/>
      <c r="EI54" s="420"/>
      <c r="EJ54" s="420"/>
      <c r="EK54" s="420"/>
      <c r="EL54" s="420"/>
      <c r="EM54" s="420"/>
      <c r="EN54" s="420"/>
      <c r="EO54" s="415">
        <f t="shared" si="1"/>
        <v>100461.24</v>
      </c>
      <c r="EP54" s="415"/>
      <c r="EQ54" s="415"/>
      <c r="ER54" s="415"/>
      <c r="ES54" s="415"/>
      <c r="ET54" s="415"/>
      <c r="EU54" s="415"/>
      <c r="EV54" s="415"/>
      <c r="EW54" s="415"/>
      <c r="EX54" s="415"/>
      <c r="EY54" s="415"/>
      <c r="EZ54" s="415"/>
      <c r="FA54" s="415"/>
      <c r="FB54" s="415"/>
      <c r="FC54" s="415"/>
      <c r="FD54" s="415"/>
      <c r="FE54" s="415"/>
      <c r="FF54" s="242"/>
    </row>
    <row r="55" spans="1:162" s="164" customFormat="1" ht="13.5" customHeight="1" x14ac:dyDescent="0.25">
      <c r="A55" s="416" t="s">
        <v>490</v>
      </c>
      <c r="B55" s="416"/>
      <c r="C55" s="416"/>
      <c r="D55" s="416"/>
      <c r="E55" s="416"/>
      <c r="F55" s="416"/>
      <c r="G55" s="417" t="s">
        <v>510</v>
      </c>
      <c r="H55" s="417"/>
      <c r="I55" s="417"/>
      <c r="J55" s="417"/>
      <c r="K55" s="417"/>
      <c r="L55" s="417"/>
      <c r="M55" s="417"/>
      <c r="N55" s="417"/>
      <c r="O55" s="417"/>
      <c r="P55" s="417"/>
      <c r="Q55" s="417"/>
      <c r="R55" s="417"/>
      <c r="S55" s="417"/>
      <c r="T55" s="417"/>
      <c r="U55" s="417"/>
      <c r="V55" s="417"/>
      <c r="W55" s="417"/>
      <c r="X55" s="417"/>
      <c r="Y55" s="418">
        <v>1</v>
      </c>
      <c r="Z55" s="418"/>
      <c r="AA55" s="418"/>
      <c r="AB55" s="418"/>
      <c r="AC55" s="418"/>
      <c r="AD55" s="418"/>
      <c r="AE55" s="418"/>
      <c r="AF55" s="418"/>
      <c r="AG55" s="418"/>
      <c r="AH55" s="418"/>
      <c r="AI55" s="418"/>
      <c r="AJ55" s="418"/>
      <c r="AK55" s="418"/>
      <c r="AL55" s="418"/>
      <c r="AM55" s="418"/>
      <c r="AN55" s="418"/>
      <c r="AO55" s="415">
        <f t="shared" si="18"/>
        <v>11786.95</v>
      </c>
      <c r="AP55" s="415"/>
      <c r="AQ55" s="415"/>
      <c r="AR55" s="415"/>
      <c r="AS55" s="415"/>
      <c r="AT55" s="415"/>
      <c r="AU55" s="415"/>
      <c r="AV55" s="415"/>
      <c r="AW55" s="415"/>
      <c r="AX55" s="415"/>
      <c r="AY55" s="415"/>
      <c r="AZ55" s="415"/>
      <c r="BA55" s="415"/>
      <c r="BB55" s="415"/>
      <c r="BC55" s="415"/>
      <c r="BD55" s="415"/>
      <c r="BE55" s="415"/>
      <c r="BF55" s="415">
        <v>4811</v>
      </c>
      <c r="BG55" s="415"/>
      <c r="BH55" s="415"/>
      <c r="BI55" s="415"/>
      <c r="BJ55" s="415"/>
      <c r="BK55" s="415"/>
      <c r="BL55" s="415"/>
      <c r="BM55" s="415"/>
      <c r="BN55" s="415"/>
      <c r="BO55" s="415"/>
      <c r="BP55" s="415"/>
      <c r="BQ55" s="415"/>
      <c r="BR55" s="415"/>
      <c r="BS55" s="415"/>
      <c r="BT55" s="415"/>
      <c r="BU55" s="415"/>
      <c r="BV55" s="415"/>
      <c r="BW55" s="415"/>
      <c r="BX55" s="415">
        <f>BF55*0.25</f>
        <v>1202.75</v>
      </c>
      <c r="BY55" s="415"/>
      <c r="BZ55" s="415"/>
      <c r="CA55" s="415"/>
      <c r="CB55" s="415"/>
      <c r="CC55" s="415"/>
      <c r="CD55" s="415"/>
      <c r="CE55" s="415"/>
      <c r="CF55" s="415"/>
      <c r="CG55" s="415"/>
      <c r="CH55" s="415"/>
      <c r="CI55" s="415"/>
      <c r="CJ55" s="415"/>
      <c r="CK55" s="415"/>
      <c r="CL55" s="415"/>
      <c r="CM55" s="415"/>
      <c r="CN55" s="415"/>
      <c r="CO55" s="415"/>
      <c r="CP55" s="415"/>
      <c r="CQ55" s="419">
        <f>BF55*120/100</f>
        <v>5773.2</v>
      </c>
      <c r="CR55" s="419"/>
      <c r="CS55" s="419"/>
      <c r="CT55" s="419"/>
      <c r="CU55" s="419"/>
      <c r="CV55" s="419"/>
      <c r="CW55" s="419"/>
      <c r="CX55" s="419"/>
      <c r="CY55" s="419"/>
      <c r="CZ55" s="419"/>
      <c r="DA55" s="419"/>
      <c r="DB55" s="419"/>
      <c r="DC55" s="419"/>
      <c r="DD55" s="419"/>
      <c r="DE55" s="419"/>
      <c r="DF55" s="419"/>
      <c r="DG55" s="419"/>
      <c r="DH55" s="419"/>
      <c r="DI55" s="418"/>
      <c r="DJ55" s="418"/>
      <c r="DK55" s="418"/>
      <c r="DL55" s="418"/>
      <c r="DM55" s="418"/>
      <c r="DN55" s="418"/>
      <c r="DO55" s="418"/>
      <c r="DP55" s="418"/>
      <c r="DQ55" s="418"/>
      <c r="DR55" s="418"/>
      <c r="DS55" s="418"/>
      <c r="DT55" s="418"/>
      <c r="DU55" s="418"/>
      <c r="DV55" s="418"/>
      <c r="DW55" s="418"/>
      <c r="DX55" s="418"/>
      <c r="DY55" s="420">
        <v>2.2999999999999998</v>
      </c>
      <c r="DZ55" s="420"/>
      <c r="EA55" s="420"/>
      <c r="EB55" s="420"/>
      <c r="EC55" s="420"/>
      <c r="ED55" s="420"/>
      <c r="EE55" s="420"/>
      <c r="EF55" s="420"/>
      <c r="EG55" s="420"/>
      <c r="EH55" s="420"/>
      <c r="EI55" s="420"/>
      <c r="EJ55" s="420"/>
      <c r="EK55" s="420"/>
      <c r="EL55" s="420"/>
      <c r="EM55" s="420"/>
      <c r="EN55" s="420"/>
      <c r="EO55" s="415">
        <f t="shared" si="1"/>
        <v>325319.82</v>
      </c>
      <c r="EP55" s="415"/>
      <c r="EQ55" s="415"/>
      <c r="ER55" s="415"/>
      <c r="ES55" s="415"/>
      <c r="ET55" s="415"/>
      <c r="EU55" s="415"/>
      <c r="EV55" s="415"/>
      <c r="EW55" s="415"/>
      <c r="EX55" s="415"/>
      <c r="EY55" s="415"/>
      <c r="EZ55" s="415"/>
      <c r="FA55" s="415"/>
      <c r="FB55" s="415"/>
      <c r="FC55" s="415"/>
      <c r="FD55" s="415"/>
      <c r="FE55" s="415"/>
      <c r="FF55" s="242"/>
    </row>
    <row r="56" spans="1:162" s="164" customFormat="1" ht="15" customHeight="1" x14ac:dyDescent="0.25">
      <c r="A56" s="416" t="s">
        <v>491</v>
      </c>
      <c r="B56" s="416"/>
      <c r="C56" s="416"/>
      <c r="D56" s="416"/>
      <c r="E56" s="416"/>
      <c r="F56" s="416"/>
      <c r="G56" s="417" t="s">
        <v>511</v>
      </c>
      <c r="H56" s="417"/>
      <c r="I56" s="417"/>
      <c r="J56" s="417"/>
      <c r="K56" s="417"/>
      <c r="L56" s="417"/>
      <c r="M56" s="417"/>
      <c r="N56" s="417"/>
      <c r="O56" s="417"/>
      <c r="P56" s="417"/>
      <c r="Q56" s="417"/>
      <c r="R56" s="417"/>
      <c r="S56" s="417"/>
      <c r="T56" s="417"/>
      <c r="U56" s="417"/>
      <c r="V56" s="417"/>
      <c r="W56" s="417"/>
      <c r="X56" s="417"/>
      <c r="Y56" s="418">
        <v>1</v>
      </c>
      <c r="Z56" s="418"/>
      <c r="AA56" s="418"/>
      <c r="AB56" s="418"/>
      <c r="AC56" s="418"/>
      <c r="AD56" s="418"/>
      <c r="AE56" s="418"/>
      <c r="AF56" s="418"/>
      <c r="AG56" s="418"/>
      <c r="AH56" s="418"/>
      <c r="AI56" s="418"/>
      <c r="AJ56" s="418"/>
      <c r="AK56" s="418"/>
      <c r="AL56" s="418"/>
      <c r="AM56" s="418"/>
      <c r="AN56" s="418"/>
      <c r="AO56" s="415">
        <f t="shared" si="18"/>
        <v>11261.975999999999</v>
      </c>
      <c r="AP56" s="415"/>
      <c r="AQ56" s="415"/>
      <c r="AR56" s="415"/>
      <c r="AS56" s="415"/>
      <c r="AT56" s="415"/>
      <c r="AU56" s="415"/>
      <c r="AV56" s="415"/>
      <c r="AW56" s="415"/>
      <c r="AX56" s="415"/>
      <c r="AY56" s="415"/>
      <c r="AZ56" s="415"/>
      <c r="BA56" s="415"/>
      <c r="BB56" s="415"/>
      <c r="BC56" s="415"/>
      <c r="BD56" s="415"/>
      <c r="BE56" s="415"/>
      <c r="BF56" s="415">
        <v>5119.08</v>
      </c>
      <c r="BG56" s="415"/>
      <c r="BH56" s="415"/>
      <c r="BI56" s="415"/>
      <c r="BJ56" s="415"/>
      <c r="BK56" s="415"/>
      <c r="BL56" s="415"/>
      <c r="BM56" s="415"/>
      <c r="BN56" s="415"/>
      <c r="BO56" s="415"/>
      <c r="BP56" s="415"/>
      <c r="BQ56" s="415"/>
      <c r="BR56" s="415"/>
      <c r="BS56" s="415"/>
      <c r="BT56" s="415"/>
      <c r="BU56" s="415"/>
      <c r="BV56" s="415"/>
      <c r="BW56" s="415"/>
      <c r="BX56" s="415"/>
      <c r="BY56" s="415"/>
      <c r="BZ56" s="415"/>
      <c r="CA56" s="415"/>
      <c r="CB56" s="415"/>
      <c r="CC56" s="415"/>
      <c r="CD56" s="415"/>
      <c r="CE56" s="415"/>
      <c r="CF56" s="415"/>
      <c r="CG56" s="415"/>
      <c r="CH56" s="415"/>
      <c r="CI56" s="415"/>
      <c r="CJ56" s="415"/>
      <c r="CK56" s="415"/>
      <c r="CL56" s="415"/>
      <c r="CM56" s="415"/>
      <c r="CN56" s="415"/>
      <c r="CO56" s="415"/>
      <c r="CP56" s="415"/>
      <c r="CQ56" s="419">
        <f>BF56*120/100</f>
        <v>6142.8959999999997</v>
      </c>
      <c r="CR56" s="419"/>
      <c r="CS56" s="419"/>
      <c r="CT56" s="419"/>
      <c r="CU56" s="419"/>
      <c r="CV56" s="419"/>
      <c r="CW56" s="419"/>
      <c r="CX56" s="419"/>
      <c r="CY56" s="419"/>
      <c r="CZ56" s="419"/>
      <c r="DA56" s="419"/>
      <c r="DB56" s="419"/>
      <c r="DC56" s="419"/>
      <c r="DD56" s="419"/>
      <c r="DE56" s="419"/>
      <c r="DF56" s="419"/>
      <c r="DG56" s="419"/>
      <c r="DH56" s="419"/>
      <c r="DI56" s="418"/>
      <c r="DJ56" s="418"/>
      <c r="DK56" s="418"/>
      <c r="DL56" s="418"/>
      <c r="DM56" s="418"/>
      <c r="DN56" s="418"/>
      <c r="DO56" s="418"/>
      <c r="DP56" s="418"/>
      <c r="DQ56" s="418"/>
      <c r="DR56" s="418"/>
      <c r="DS56" s="418"/>
      <c r="DT56" s="418"/>
      <c r="DU56" s="418"/>
      <c r="DV56" s="418"/>
      <c r="DW56" s="418"/>
      <c r="DX56" s="418"/>
      <c r="DY56" s="420">
        <v>2.2999999999999998</v>
      </c>
      <c r="DZ56" s="420"/>
      <c r="EA56" s="420"/>
      <c r="EB56" s="420"/>
      <c r="EC56" s="420"/>
      <c r="ED56" s="420"/>
      <c r="EE56" s="420"/>
      <c r="EF56" s="420"/>
      <c r="EG56" s="420"/>
      <c r="EH56" s="420"/>
      <c r="EI56" s="420"/>
      <c r="EJ56" s="420"/>
      <c r="EK56" s="420"/>
      <c r="EL56" s="420"/>
      <c r="EM56" s="420"/>
      <c r="EN56" s="420"/>
      <c r="EO56" s="415">
        <f t="shared" si="1"/>
        <v>310830.53759999992</v>
      </c>
      <c r="EP56" s="415"/>
      <c r="EQ56" s="415"/>
      <c r="ER56" s="415"/>
      <c r="ES56" s="415"/>
      <c r="ET56" s="415"/>
      <c r="EU56" s="415"/>
      <c r="EV56" s="415"/>
      <c r="EW56" s="415"/>
      <c r="EX56" s="415"/>
      <c r="EY56" s="415"/>
      <c r="EZ56" s="415"/>
      <c r="FA56" s="415"/>
      <c r="FB56" s="415"/>
      <c r="FC56" s="415"/>
      <c r="FD56" s="415"/>
      <c r="FE56" s="415"/>
      <c r="FF56" s="242"/>
    </row>
    <row r="57" spans="1:162" s="164" customFormat="1" ht="15" customHeight="1" x14ac:dyDescent="0.25">
      <c r="A57" s="416" t="s">
        <v>492</v>
      </c>
      <c r="B57" s="416"/>
      <c r="C57" s="416"/>
      <c r="D57" s="416"/>
      <c r="E57" s="416"/>
      <c r="F57" s="416"/>
      <c r="G57" s="417" t="s">
        <v>602</v>
      </c>
      <c r="H57" s="417"/>
      <c r="I57" s="417"/>
      <c r="J57" s="417"/>
      <c r="K57" s="417"/>
      <c r="L57" s="417"/>
      <c r="M57" s="417"/>
      <c r="N57" s="417"/>
      <c r="O57" s="417"/>
      <c r="P57" s="417"/>
      <c r="Q57" s="417"/>
      <c r="R57" s="417"/>
      <c r="S57" s="417"/>
      <c r="T57" s="417"/>
      <c r="U57" s="417"/>
      <c r="V57" s="417"/>
      <c r="W57" s="417"/>
      <c r="X57" s="417"/>
      <c r="Y57" s="418">
        <v>1</v>
      </c>
      <c r="Z57" s="418"/>
      <c r="AA57" s="418"/>
      <c r="AB57" s="418"/>
      <c r="AC57" s="418"/>
      <c r="AD57" s="418"/>
      <c r="AE57" s="418"/>
      <c r="AF57" s="418"/>
      <c r="AG57" s="418"/>
      <c r="AH57" s="418"/>
      <c r="AI57" s="418"/>
      <c r="AJ57" s="418"/>
      <c r="AK57" s="418"/>
      <c r="AL57" s="418"/>
      <c r="AM57" s="418"/>
      <c r="AN57" s="418"/>
      <c r="AO57" s="415">
        <f t="shared" si="18"/>
        <v>9192.4</v>
      </c>
      <c r="AP57" s="415"/>
      <c r="AQ57" s="415"/>
      <c r="AR57" s="415"/>
      <c r="AS57" s="415"/>
      <c r="AT57" s="415"/>
      <c r="AU57" s="415"/>
      <c r="AV57" s="415"/>
      <c r="AW57" s="415"/>
      <c r="AX57" s="415"/>
      <c r="AY57" s="415"/>
      <c r="AZ57" s="415"/>
      <c r="BA57" s="415"/>
      <c r="BB57" s="415"/>
      <c r="BC57" s="415"/>
      <c r="BD57" s="415"/>
      <c r="BE57" s="415"/>
      <c r="BF57" s="415">
        <v>3752</v>
      </c>
      <c r="BG57" s="415"/>
      <c r="BH57" s="415"/>
      <c r="BI57" s="415"/>
      <c r="BJ57" s="415"/>
      <c r="BK57" s="415"/>
      <c r="BL57" s="415"/>
      <c r="BM57" s="415"/>
      <c r="BN57" s="415"/>
      <c r="BO57" s="415"/>
      <c r="BP57" s="415"/>
      <c r="BQ57" s="415"/>
      <c r="BR57" s="415"/>
      <c r="BS57" s="415"/>
      <c r="BT57" s="415"/>
      <c r="BU57" s="415"/>
      <c r="BV57" s="415"/>
      <c r="BW57" s="415"/>
      <c r="BX57" s="415">
        <f>BF57*0.25</f>
        <v>938</v>
      </c>
      <c r="BY57" s="415"/>
      <c r="BZ57" s="415"/>
      <c r="CA57" s="415"/>
      <c r="CB57" s="415"/>
      <c r="CC57" s="415"/>
      <c r="CD57" s="415"/>
      <c r="CE57" s="415"/>
      <c r="CF57" s="415"/>
      <c r="CG57" s="415"/>
      <c r="CH57" s="415"/>
      <c r="CI57" s="415"/>
      <c r="CJ57" s="415"/>
      <c r="CK57" s="415"/>
      <c r="CL57" s="415"/>
      <c r="CM57" s="415"/>
      <c r="CN57" s="415"/>
      <c r="CO57" s="415"/>
      <c r="CP57" s="415"/>
      <c r="CQ57" s="419">
        <f>BF57*120/100</f>
        <v>4502.3999999999996</v>
      </c>
      <c r="CR57" s="419"/>
      <c r="CS57" s="419"/>
      <c r="CT57" s="419"/>
      <c r="CU57" s="419"/>
      <c r="CV57" s="419"/>
      <c r="CW57" s="419"/>
      <c r="CX57" s="419"/>
      <c r="CY57" s="419"/>
      <c r="CZ57" s="419"/>
      <c r="DA57" s="419"/>
      <c r="DB57" s="419"/>
      <c r="DC57" s="419"/>
      <c r="DD57" s="419"/>
      <c r="DE57" s="419"/>
      <c r="DF57" s="419"/>
      <c r="DG57" s="419"/>
      <c r="DH57" s="419"/>
      <c r="DI57" s="418"/>
      <c r="DJ57" s="418"/>
      <c r="DK57" s="418"/>
      <c r="DL57" s="418"/>
      <c r="DM57" s="418"/>
      <c r="DN57" s="418"/>
      <c r="DO57" s="418"/>
      <c r="DP57" s="418"/>
      <c r="DQ57" s="418"/>
      <c r="DR57" s="418"/>
      <c r="DS57" s="418"/>
      <c r="DT57" s="418"/>
      <c r="DU57" s="418"/>
      <c r="DV57" s="418"/>
      <c r="DW57" s="418"/>
      <c r="DX57" s="418"/>
      <c r="DY57" s="420">
        <v>2.2999999999999998</v>
      </c>
      <c r="DZ57" s="420"/>
      <c r="EA57" s="420"/>
      <c r="EB57" s="420"/>
      <c r="EC57" s="420"/>
      <c r="ED57" s="420"/>
      <c r="EE57" s="420"/>
      <c r="EF57" s="420"/>
      <c r="EG57" s="420"/>
      <c r="EH57" s="420"/>
      <c r="EI57" s="420"/>
      <c r="EJ57" s="420"/>
      <c r="EK57" s="420"/>
      <c r="EL57" s="420"/>
      <c r="EM57" s="420"/>
      <c r="EN57" s="420"/>
      <c r="EO57" s="415">
        <f t="shared" si="1"/>
        <v>253710.23999999996</v>
      </c>
      <c r="EP57" s="415"/>
      <c r="EQ57" s="415"/>
      <c r="ER57" s="415"/>
      <c r="ES57" s="415"/>
      <c r="ET57" s="415"/>
      <c r="EU57" s="415"/>
      <c r="EV57" s="415"/>
      <c r="EW57" s="415"/>
      <c r="EX57" s="415"/>
      <c r="EY57" s="415"/>
      <c r="EZ57" s="415"/>
      <c r="FA57" s="415"/>
      <c r="FB57" s="415"/>
      <c r="FC57" s="415"/>
      <c r="FD57" s="415"/>
      <c r="FE57" s="415"/>
      <c r="FF57" s="242"/>
    </row>
    <row r="58" spans="1:162" s="164" customFormat="1" ht="15" customHeight="1" x14ac:dyDescent="0.25">
      <c r="A58" s="440" t="s">
        <v>309</v>
      </c>
      <c r="B58" s="441"/>
      <c r="C58" s="441"/>
      <c r="D58" s="441"/>
      <c r="E58" s="441"/>
      <c r="F58" s="441"/>
      <c r="G58" s="441"/>
      <c r="H58" s="441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2"/>
      <c r="Y58" s="418">
        <f>SUM(Y15:AN57)</f>
        <v>84</v>
      </c>
      <c r="Z58" s="418"/>
      <c r="AA58" s="418"/>
      <c r="AB58" s="418"/>
      <c r="AC58" s="418"/>
      <c r="AD58" s="418"/>
      <c r="AE58" s="418"/>
      <c r="AF58" s="418"/>
      <c r="AG58" s="418"/>
      <c r="AH58" s="418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  <c r="AX58" s="418"/>
      <c r="AY58" s="418"/>
      <c r="AZ58" s="418"/>
      <c r="BA58" s="418"/>
      <c r="BB58" s="418"/>
      <c r="BC58" s="418"/>
      <c r="BD58" s="418"/>
      <c r="BE58" s="418"/>
      <c r="BF58" s="418" t="s">
        <v>7</v>
      </c>
      <c r="BG58" s="418"/>
      <c r="BH58" s="418"/>
      <c r="BI58" s="418"/>
      <c r="BJ58" s="418"/>
      <c r="BK58" s="418"/>
      <c r="BL58" s="418"/>
      <c r="BM58" s="418"/>
      <c r="BN58" s="418"/>
      <c r="BO58" s="418"/>
      <c r="BP58" s="418"/>
      <c r="BQ58" s="418"/>
      <c r="BR58" s="418"/>
      <c r="BS58" s="418"/>
      <c r="BT58" s="418"/>
      <c r="BU58" s="418"/>
      <c r="BV58" s="418"/>
      <c r="BW58" s="418"/>
      <c r="BX58" s="418" t="s">
        <v>7</v>
      </c>
      <c r="BY58" s="418"/>
      <c r="BZ58" s="418"/>
      <c r="CA58" s="418"/>
      <c r="CB58" s="418"/>
      <c r="CC58" s="418"/>
      <c r="CD58" s="418"/>
      <c r="CE58" s="418"/>
      <c r="CF58" s="418"/>
      <c r="CG58" s="418"/>
      <c r="CH58" s="418"/>
      <c r="CI58" s="418"/>
      <c r="CJ58" s="418"/>
      <c r="CK58" s="418"/>
      <c r="CL58" s="418"/>
      <c r="CM58" s="418"/>
      <c r="CN58" s="418"/>
      <c r="CO58" s="418"/>
      <c r="CP58" s="418"/>
      <c r="CQ58" s="418" t="s">
        <v>7</v>
      </c>
      <c r="CR58" s="418"/>
      <c r="CS58" s="418"/>
      <c r="CT58" s="418"/>
      <c r="CU58" s="418"/>
      <c r="CV58" s="418"/>
      <c r="CW58" s="418"/>
      <c r="CX58" s="418"/>
      <c r="CY58" s="418"/>
      <c r="CZ58" s="418"/>
      <c r="DA58" s="418"/>
      <c r="DB58" s="418"/>
      <c r="DC58" s="418"/>
      <c r="DD58" s="418"/>
      <c r="DE58" s="418"/>
      <c r="DF58" s="418"/>
      <c r="DG58" s="418"/>
      <c r="DH58" s="418"/>
      <c r="DI58" s="418" t="s">
        <v>7</v>
      </c>
      <c r="DJ58" s="418"/>
      <c r="DK58" s="418"/>
      <c r="DL58" s="418"/>
      <c r="DM58" s="418"/>
      <c r="DN58" s="418"/>
      <c r="DO58" s="418"/>
      <c r="DP58" s="418"/>
      <c r="DQ58" s="418"/>
      <c r="DR58" s="418"/>
      <c r="DS58" s="418"/>
      <c r="DT58" s="418"/>
      <c r="DU58" s="418"/>
      <c r="DV58" s="418"/>
      <c r="DW58" s="418"/>
      <c r="DX58" s="418"/>
      <c r="DY58" s="418" t="s">
        <v>7</v>
      </c>
      <c r="DZ58" s="418"/>
      <c r="EA58" s="418"/>
      <c r="EB58" s="418"/>
      <c r="EC58" s="418"/>
      <c r="ED58" s="418"/>
      <c r="EE58" s="418"/>
      <c r="EF58" s="418"/>
      <c r="EG58" s="418"/>
      <c r="EH58" s="418"/>
      <c r="EI58" s="418"/>
      <c r="EJ58" s="418"/>
      <c r="EK58" s="418"/>
      <c r="EL58" s="418"/>
      <c r="EM58" s="418"/>
      <c r="EN58" s="418"/>
      <c r="EO58" s="415">
        <f>SUM(EO15:FE57)</f>
        <v>26360449.034939997</v>
      </c>
      <c r="EP58" s="415"/>
      <c r="EQ58" s="415"/>
      <c r="ER58" s="415"/>
      <c r="ES58" s="415"/>
      <c r="ET58" s="415"/>
      <c r="EU58" s="415"/>
      <c r="EV58" s="415"/>
      <c r="EW58" s="415"/>
      <c r="EX58" s="415"/>
      <c r="EY58" s="415"/>
      <c r="EZ58" s="415"/>
      <c r="FA58" s="415"/>
      <c r="FB58" s="415"/>
      <c r="FC58" s="415"/>
      <c r="FD58" s="415"/>
      <c r="FE58" s="415"/>
    </row>
    <row r="59" spans="1:162" x14ac:dyDescent="0.2">
      <c r="DY59" s="418"/>
      <c r="DZ59" s="418"/>
      <c r="EA59" s="418"/>
      <c r="EB59" s="418"/>
      <c r="EC59" s="418"/>
      <c r="ED59" s="418"/>
      <c r="EE59" s="418"/>
      <c r="EF59" s="418"/>
      <c r="EG59" s="418"/>
      <c r="EH59" s="418"/>
      <c r="EI59" s="418"/>
      <c r="EJ59" s="418"/>
      <c r="EK59" s="418"/>
      <c r="EL59" s="418"/>
      <c r="EM59" s="418"/>
      <c r="EN59" s="418"/>
      <c r="EO59" s="415"/>
      <c r="EP59" s="415"/>
      <c r="EQ59" s="415"/>
      <c r="ER59" s="415"/>
      <c r="ES59" s="415"/>
      <c r="ET59" s="415"/>
      <c r="EU59" s="415"/>
      <c r="EV59" s="415"/>
      <c r="EW59" s="415"/>
      <c r="EX59" s="415"/>
      <c r="EY59" s="415"/>
      <c r="EZ59" s="415"/>
      <c r="FA59" s="415"/>
      <c r="FB59" s="415"/>
      <c r="FC59" s="415"/>
      <c r="FD59" s="415"/>
      <c r="FE59" s="415"/>
    </row>
  </sheetData>
  <mergeCells count="469">
    <mergeCell ref="DY59:EN59"/>
    <mergeCell ref="EO59:FE59"/>
    <mergeCell ref="EO41:FE41"/>
    <mergeCell ref="A41:F41"/>
    <mergeCell ref="G41:X41"/>
    <mergeCell ref="Y41:AN41"/>
    <mergeCell ref="AO41:BE41"/>
    <mergeCell ref="BF41:BW41"/>
    <mergeCell ref="BX41:CP41"/>
    <mergeCell ref="CQ41:DH41"/>
    <mergeCell ref="DI41:DX41"/>
    <mergeCell ref="DY41:EN41"/>
    <mergeCell ref="BX54:CP54"/>
    <mergeCell ref="CQ54:DH54"/>
    <mergeCell ref="DI54:DX54"/>
    <mergeCell ref="DY54:EN54"/>
    <mergeCell ref="EO54:FE54"/>
    <mergeCell ref="A54:F54"/>
    <mergeCell ref="G54:X54"/>
    <mergeCell ref="Y54:AN54"/>
    <mergeCell ref="AO54:BE54"/>
    <mergeCell ref="BF54:BW54"/>
    <mergeCell ref="BX44:CP44"/>
    <mergeCell ref="CQ44:DH44"/>
    <mergeCell ref="EO39:FE39"/>
    <mergeCell ref="A40:F40"/>
    <mergeCell ref="G40:X40"/>
    <mergeCell ref="Y40:AN40"/>
    <mergeCell ref="AO40:BE40"/>
    <mergeCell ref="BF40:BW40"/>
    <mergeCell ref="BX40:CP40"/>
    <mergeCell ref="CQ40:DH40"/>
    <mergeCell ref="DI40:DX40"/>
    <mergeCell ref="DY40:EN40"/>
    <mergeCell ref="EO40:FE40"/>
    <mergeCell ref="A39:F39"/>
    <mergeCell ref="G39:X39"/>
    <mergeCell ref="Y39:AN39"/>
    <mergeCell ref="AO39:BE39"/>
    <mergeCell ref="BF39:BW39"/>
    <mergeCell ref="BX39:CP39"/>
    <mergeCell ref="CQ39:DH39"/>
    <mergeCell ref="DI39:DX39"/>
    <mergeCell ref="DY39:EN39"/>
    <mergeCell ref="EO37:FE37"/>
    <mergeCell ref="A38:F38"/>
    <mergeCell ref="G38:X38"/>
    <mergeCell ref="Y38:AN38"/>
    <mergeCell ref="AO38:BE38"/>
    <mergeCell ref="BF38:BW38"/>
    <mergeCell ref="BX38:CP38"/>
    <mergeCell ref="CQ38:DH38"/>
    <mergeCell ref="DI38:DX38"/>
    <mergeCell ref="DY38:EN38"/>
    <mergeCell ref="EO38:FE38"/>
    <mergeCell ref="A37:F37"/>
    <mergeCell ref="G37:X37"/>
    <mergeCell ref="Y37:AN37"/>
    <mergeCell ref="AO37:BE37"/>
    <mergeCell ref="BF37:BW37"/>
    <mergeCell ref="BX37:CP37"/>
    <mergeCell ref="CQ37:DH37"/>
    <mergeCell ref="DI37:DX37"/>
    <mergeCell ref="DY37:EN37"/>
    <mergeCell ref="EO35:FE35"/>
    <mergeCell ref="A36:F36"/>
    <mergeCell ref="G36:X36"/>
    <mergeCell ref="Y36:AN36"/>
    <mergeCell ref="AO36:BE36"/>
    <mergeCell ref="BF36:BW36"/>
    <mergeCell ref="BX36:CP36"/>
    <mergeCell ref="CQ36:DH36"/>
    <mergeCell ref="DI36:DX36"/>
    <mergeCell ref="DY36:EN36"/>
    <mergeCell ref="EO36:FE36"/>
    <mergeCell ref="A35:F35"/>
    <mergeCell ref="G35:X35"/>
    <mergeCell ref="Y35:AN35"/>
    <mergeCell ref="AO35:BE35"/>
    <mergeCell ref="BF35:BW35"/>
    <mergeCell ref="BX35:CP35"/>
    <mergeCell ref="CQ35:DH35"/>
    <mergeCell ref="DI35:DX35"/>
    <mergeCell ref="DY35:EN35"/>
    <mergeCell ref="EO33:FE33"/>
    <mergeCell ref="A34:F34"/>
    <mergeCell ref="G34:X34"/>
    <mergeCell ref="Y34:AN34"/>
    <mergeCell ref="AO34:BE34"/>
    <mergeCell ref="BF34:BW34"/>
    <mergeCell ref="BX34:CP34"/>
    <mergeCell ref="CQ34:DH34"/>
    <mergeCell ref="DI34:DX34"/>
    <mergeCell ref="DY34:EN34"/>
    <mergeCell ref="EO34:FE34"/>
    <mergeCell ref="A33:F33"/>
    <mergeCell ref="G33:X33"/>
    <mergeCell ref="Y33:AN33"/>
    <mergeCell ref="AO33:BE33"/>
    <mergeCell ref="BF33:BW33"/>
    <mergeCell ref="BX33:CP33"/>
    <mergeCell ref="CQ33:DH33"/>
    <mergeCell ref="DI33:DX33"/>
    <mergeCell ref="DY33:EN33"/>
    <mergeCell ref="EO31:FE31"/>
    <mergeCell ref="A32:F32"/>
    <mergeCell ref="G32:X32"/>
    <mergeCell ref="Y32:AN32"/>
    <mergeCell ref="AO32:BE32"/>
    <mergeCell ref="BF32:BW32"/>
    <mergeCell ref="BX32:CP32"/>
    <mergeCell ref="CQ32:DH32"/>
    <mergeCell ref="DI32:DX32"/>
    <mergeCell ref="DY32:EN32"/>
    <mergeCell ref="EO32:FE32"/>
    <mergeCell ref="A31:F31"/>
    <mergeCell ref="G31:X31"/>
    <mergeCell ref="Y31:AN31"/>
    <mergeCell ref="AO31:BE31"/>
    <mergeCell ref="BF31:BW31"/>
    <mergeCell ref="BX31:CP31"/>
    <mergeCell ref="CQ31:DH31"/>
    <mergeCell ref="DI31:DX31"/>
    <mergeCell ref="DY31:EN31"/>
    <mergeCell ref="EO29:FE29"/>
    <mergeCell ref="A30:F30"/>
    <mergeCell ref="G30:X30"/>
    <mergeCell ref="Y30:AN30"/>
    <mergeCell ref="AO30:BE30"/>
    <mergeCell ref="BF30:BW30"/>
    <mergeCell ref="BX30:CP30"/>
    <mergeCell ref="CQ30:DH30"/>
    <mergeCell ref="DI30:DX30"/>
    <mergeCell ref="DY30:EN30"/>
    <mergeCell ref="EO30:FE30"/>
    <mergeCell ref="A29:F29"/>
    <mergeCell ref="G29:X29"/>
    <mergeCell ref="Y29:AN29"/>
    <mergeCell ref="AO29:BE29"/>
    <mergeCell ref="BF29:BW29"/>
    <mergeCell ref="BX29:CP29"/>
    <mergeCell ref="CQ29:DH29"/>
    <mergeCell ref="DI29:DX29"/>
    <mergeCell ref="DY29:EN29"/>
    <mergeCell ref="EO27:FE27"/>
    <mergeCell ref="A28:F28"/>
    <mergeCell ref="G28:X28"/>
    <mergeCell ref="Y28:AN28"/>
    <mergeCell ref="AO28:BE28"/>
    <mergeCell ref="BF28:BW28"/>
    <mergeCell ref="BX28:CP28"/>
    <mergeCell ref="CQ28:DH28"/>
    <mergeCell ref="DI28:DX28"/>
    <mergeCell ref="DY28:EN28"/>
    <mergeCell ref="EO28:FE28"/>
    <mergeCell ref="A27:F27"/>
    <mergeCell ref="G27:X27"/>
    <mergeCell ref="Y27:AN27"/>
    <mergeCell ref="AO27:BE27"/>
    <mergeCell ref="BF27:BW27"/>
    <mergeCell ref="BX27:CP27"/>
    <mergeCell ref="CQ27:DH27"/>
    <mergeCell ref="DI27:DX27"/>
    <mergeCell ref="DY27:EN27"/>
    <mergeCell ref="EO25:FE25"/>
    <mergeCell ref="A26:F26"/>
    <mergeCell ref="G26:X26"/>
    <mergeCell ref="Y26:AN26"/>
    <mergeCell ref="AO26:BE26"/>
    <mergeCell ref="BF26:BW26"/>
    <mergeCell ref="BX26:CP26"/>
    <mergeCell ref="CQ26:DH26"/>
    <mergeCell ref="DI26:DX26"/>
    <mergeCell ref="DY26:EN26"/>
    <mergeCell ref="EO26:FE26"/>
    <mergeCell ref="A25:F25"/>
    <mergeCell ref="G25:X25"/>
    <mergeCell ref="Y25:AN25"/>
    <mergeCell ref="AO25:BE25"/>
    <mergeCell ref="BF25:BW25"/>
    <mergeCell ref="BX25:CP25"/>
    <mergeCell ref="CQ25:DH25"/>
    <mergeCell ref="DI25:DX25"/>
    <mergeCell ref="DY25:EN25"/>
    <mergeCell ref="EO23:FE23"/>
    <mergeCell ref="A24:F24"/>
    <mergeCell ref="G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AO21:BE21"/>
    <mergeCell ref="BF21:BW21"/>
    <mergeCell ref="BX21:CP21"/>
    <mergeCell ref="CQ21:DH21"/>
    <mergeCell ref="DI21:DX21"/>
    <mergeCell ref="DY21:EN21"/>
    <mergeCell ref="EO21:FE21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DY20:EN20"/>
    <mergeCell ref="EO17:FE17"/>
    <mergeCell ref="A18:F18"/>
    <mergeCell ref="G18:X18"/>
    <mergeCell ref="Y18:AN18"/>
    <mergeCell ref="AO18:BE18"/>
    <mergeCell ref="BF18:BW18"/>
    <mergeCell ref="BX18:CP18"/>
    <mergeCell ref="CQ18:DH18"/>
    <mergeCell ref="DI18:DX18"/>
    <mergeCell ref="DY18:EN18"/>
    <mergeCell ref="EO18:FE18"/>
    <mergeCell ref="A17:F17"/>
    <mergeCell ref="G17:X17"/>
    <mergeCell ref="Y17:AN17"/>
    <mergeCell ref="AO17:BE17"/>
    <mergeCell ref="BF17:BW17"/>
    <mergeCell ref="BX17:CP17"/>
    <mergeCell ref="CQ17:DH17"/>
    <mergeCell ref="DI17:DX17"/>
    <mergeCell ref="DY17:EN17"/>
    <mergeCell ref="BX15:CP15"/>
    <mergeCell ref="CQ15:DH15"/>
    <mergeCell ref="DI15:DX15"/>
    <mergeCell ref="DY15:EN15"/>
    <mergeCell ref="EO15:FE15"/>
    <mergeCell ref="A16:F16"/>
    <mergeCell ref="G16:X16"/>
    <mergeCell ref="Y16:AN16"/>
    <mergeCell ref="AO16:BE16"/>
    <mergeCell ref="BF16:BW16"/>
    <mergeCell ref="BX16:CP16"/>
    <mergeCell ref="CQ16:DH16"/>
    <mergeCell ref="DI16:DX16"/>
    <mergeCell ref="DY16:EN16"/>
    <mergeCell ref="EO16:FE16"/>
    <mergeCell ref="A15:F15"/>
    <mergeCell ref="G15:X15"/>
    <mergeCell ref="Y15:AN15"/>
    <mergeCell ref="AO15:BE15"/>
    <mergeCell ref="BF15:BW15"/>
    <mergeCell ref="DI44:DX44"/>
    <mergeCell ref="DY44:EN44"/>
    <mergeCell ref="EO44:FE44"/>
    <mergeCell ref="A44:F44"/>
    <mergeCell ref="G44:X44"/>
    <mergeCell ref="Y44:AN44"/>
    <mergeCell ref="AO44:BE44"/>
    <mergeCell ref="BF44:BW44"/>
    <mergeCell ref="BX48:CP48"/>
    <mergeCell ref="CQ48:DH48"/>
    <mergeCell ref="DI48:DX48"/>
    <mergeCell ref="DY48:EN48"/>
    <mergeCell ref="EO48:FE48"/>
    <mergeCell ref="A48:F48"/>
    <mergeCell ref="G48:X48"/>
    <mergeCell ref="Y48:AN48"/>
    <mergeCell ref="AO48:BE48"/>
    <mergeCell ref="BF48:BW48"/>
    <mergeCell ref="BX47:CP47"/>
    <mergeCell ref="CQ47:DH47"/>
    <mergeCell ref="DI47:DX47"/>
    <mergeCell ref="DY47:EN47"/>
    <mergeCell ref="EO47:FE47"/>
    <mergeCell ref="A47:F47"/>
    <mergeCell ref="G47:X47"/>
    <mergeCell ref="Y47:AN47"/>
    <mergeCell ref="AO47:BE47"/>
    <mergeCell ref="BF47:BW47"/>
    <mergeCell ref="BX46:CP46"/>
    <mergeCell ref="CQ46:DH46"/>
    <mergeCell ref="DI46:DX46"/>
    <mergeCell ref="DY46:EN46"/>
    <mergeCell ref="EO46:FE46"/>
    <mergeCell ref="A46:F46"/>
    <mergeCell ref="G46:X46"/>
    <mergeCell ref="Y46:AN46"/>
    <mergeCell ref="AO46:BE46"/>
    <mergeCell ref="BF46:BW46"/>
    <mergeCell ref="BX45:CP45"/>
    <mergeCell ref="CQ45:DH45"/>
    <mergeCell ref="DI45:DX45"/>
    <mergeCell ref="DY45:EN45"/>
    <mergeCell ref="EO45:FE45"/>
    <mergeCell ref="A45:F45"/>
    <mergeCell ref="G45:X45"/>
    <mergeCell ref="Y45:AN45"/>
    <mergeCell ref="AO45:BE45"/>
    <mergeCell ref="BF45:BW45"/>
    <mergeCell ref="A53:F53"/>
    <mergeCell ref="BX53:CP53"/>
    <mergeCell ref="CQ53:DH53"/>
    <mergeCell ref="DI53:DX53"/>
    <mergeCell ref="DY53:EN53"/>
    <mergeCell ref="EO53:FE53"/>
    <mergeCell ref="G53:X53"/>
    <mergeCell ref="Y53:AN53"/>
    <mergeCell ref="AO53:BE53"/>
    <mergeCell ref="BF53:BW53"/>
    <mergeCell ref="BX52:CP52"/>
    <mergeCell ref="CQ52:DH52"/>
    <mergeCell ref="DI52:DX52"/>
    <mergeCell ref="DY52:EN52"/>
    <mergeCell ref="EO52:FE52"/>
    <mergeCell ref="A52:F52"/>
    <mergeCell ref="G52:X52"/>
    <mergeCell ref="Y52:AN52"/>
    <mergeCell ref="AO52:BE52"/>
    <mergeCell ref="BF52:BW52"/>
    <mergeCell ref="BX51:CP51"/>
    <mergeCell ref="CQ51:DH51"/>
    <mergeCell ref="DI51:DX51"/>
    <mergeCell ref="DY51:EN51"/>
    <mergeCell ref="EO51:FE51"/>
    <mergeCell ref="A51:F51"/>
    <mergeCell ref="G51:X51"/>
    <mergeCell ref="Y51:AN51"/>
    <mergeCell ref="AO51:BE51"/>
    <mergeCell ref="BF51:BW51"/>
    <mergeCell ref="BX50:CP50"/>
    <mergeCell ref="CQ50:DH50"/>
    <mergeCell ref="DI50:DX50"/>
    <mergeCell ref="DY50:EN50"/>
    <mergeCell ref="EO50:FE50"/>
    <mergeCell ref="A50:F50"/>
    <mergeCell ref="G50:X50"/>
    <mergeCell ref="Y50:AN50"/>
    <mergeCell ref="AO50:BE50"/>
    <mergeCell ref="BF50:BW50"/>
    <mergeCell ref="BX49:CP49"/>
    <mergeCell ref="CQ49:DH49"/>
    <mergeCell ref="DI49:DX49"/>
    <mergeCell ref="DY49:EN49"/>
    <mergeCell ref="EO49:FE49"/>
    <mergeCell ref="A49:F49"/>
    <mergeCell ref="G49:X49"/>
    <mergeCell ref="Y49:AN49"/>
    <mergeCell ref="AO49:BE49"/>
    <mergeCell ref="BF49:BW49"/>
    <mergeCell ref="BX43:CP43"/>
    <mergeCell ref="CQ43:DH43"/>
    <mergeCell ref="DI43:DX43"/>
    <mergeCell ref="DY43:EN43"/>
    <mergeCell ref="EO43:FE43"/>
    <mergeCell ref="A43:F43"/>
    <mergeCell ref="G43:X43"/>
    <mergeCell ref="Y43:AN43"/>
    <mergeCell ref="AO43:BE43"/>
    <mergeCell ref="BF43:BW43"/>
    <mergeCell ref="BX42:CP42"/>
    <mergeCell ref="CQ42:DH42"/>
    <mergeCell ref="DI42:DX42"/>
    <mergeCell ref="DY42:EN42"/>
    <mergeCell ref="EO42:FE42"/>
    <mergeCell ref="A42:F42"/>
    <mergeCell ref="G42:X42"/>
    <mergeCell ref="Y42:AN42"/>
    <mergeCell ref="AO42:BE42"/>
    <mergeCell ref="BF42:BW42"/>
    <mergeCell ref="BX57:CP57"/>
    <mergeCell ref="CQ57:DH57"/>
    <mergeCell ref="DY58:EN58"/>
    <mergeCell ref="EO58:FE58"/>
    <mergeCell ref="DI57:DX57"/>
    <mergeCell ref="DY57:EN57"/>
    <mergeCell ref="EO57:FE57"/>
    <mergeCell ref="A58:X58"/>
    <mergeCell ref="Y58:AN58"/>
    <mergeCell ref="AO58:BE58"/>
    <mergeCell ref="BF58:BW58"/>
    <mergeCell ref="BX58:CP58"/>
    <mergeCell ref="CQ58:DH58"/>
    <mergeCell ref="DI58:DX58"/>
    <mergeCell ref="A57:F57"/>
    <mergeCell ref="G57:X57"/>
    <mergeCell ref="Y57:AN57"/>
    <mergeCell ref="AO57:BE57"/>
    <mergeCell ref="BF57:BW57"/>
    <mergeCell ref="BX56:CP56"/>
    <mergeCell ref="CQ56:DH56"/>
    <mergeCell ref="DI56:DX56"/>
    <mergeCell ref="DY56:EN56"/>
    <mergeCell ref="EO56:FE56"/>
    <mergeCell ref="A56:F56"/>
    <mergeCell ref="G56:X56"/>
    <mergeCell ref="Y56:AN56"/>
    <mergeCell ref="AO56:BE56"/>
    <mergeCell ref="BF56:BW56"/>
    <mergeCell ref="BX55:CP55"/>
    <mergeCell ref="CQ55:DH55"/>
    <mergeCell ref="DI55:DX55"/>
    <mergeCell ref="DY55:EN55"/>
    <mergeCell ref="EO55:FE55"/>
    <mergeCell ref="A55:F55"/>
    <mergeCell ref="G55:X55"/>
    <mergeCell ref="Y55:AN55"/>
    <mergeCell ref="AO55:BE55"/>
    <mergeCell ref="BF55:BW55"/>
    <mergeCell ref="BX14:CP14"/>
    <mergeCell ref="CQ14:DH14"/>
    <mergeCell ref="DI14:DX14"/>
    <mergeCell ref="DY14:EN14"/>
    <mergeCell ref="EO14:FE14"/>
    <mergeCell ref="A14:F14"/>
    <mergeCell ref="G14:X14"/>
    <mergeCell ref="Y14:AN14"/>
    <mergeCell ref="AO14:BE14"/>
    <mergeCell ref="BF14:BW14"/>
    <mergeCell ref="A1:FE1"/>
    <mergeCell ref="A3:FE3"/>
    <mergeCell ref="X5:FE5"/>
    <mergeCell ref="A7:AO7"/>
    <mergeCell ref="AP7:FE7"/>
    <mergeCell ref="A9:FE9"/>
    <mergeCell ref="A11:F13"/>
    <mergeCell ref="G11:X13"/>
    <mergeCell ref="Y11:AN13"/>
    <mergeCell ref="AO11:DH11"/>
    <mergeCell ref="DI11:DX13"/>
    <mergeCell ref="DY11:EN13"/>
    <mergeCell ref="EO11:FE13"/>
    <mergeCell ref="AO12:BE13"/>
    <mergeCell ref="BF12:DH12"/>
    <mergeCell ref="BF13:BW13"/>
    <mergeCell ref="BX13:CP13"/>
    <mergeCell ref="CQ13:DH13"/>
    <mergeCell ref="EO22:FE22"/>
    <mergeCell ref="A19:F19"/>
    <mergeCell ref="G19:X19"/>
    <mergeCell ref="Y19:AN19"/>
    <mergeCell ref="AO19:BE19"/>
    <mergeCell ref="BF19:BW19"/>
    <mergeCell ref="BX19:CP19"/>
    <mergeCell ref="CQ19:DH19"/>
    <mergeCell ref="DI19:DX19"/>
    <mergeCell ref="DY19:EN19"/>
    <mergeCell ref="EO19:FE19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0:FE20"/>
    <mergeCell ref="A21:F21"/>
    <mergeCell ref="G21:X21"/>
    <mergeCell ref="Y21:AN21"/>
  </mergeCells>
  <pageMargins left="0.9055118110236221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87"/>
  <sheetViews>
    <sheetView view="pageLayout" topLeftCell="A62" zoomScale="115" zoomScaleSheetLayoutView="115" zoomScalePageLayoutView="115" workbookViewId="0">
      <selection activeCell="CI100" sqref="CI100"/>
    </sheetView>
  </sheetViews>
  <sheetFormatPr defaultColWidth="0.85546875" defaultRowHeight="12" customHeight="1" x14ac:dyDescent="0.25"/>
  <cols>
    <col min="1" max="29" width="0.85546875" style="156"/>
    <col min="30" max="30" width="3.7109375" style="156" customWidth="1"/>
    <col min="31" max="40" width="0.85546875" style="156"/>
    <col min="41" max="41" width="8.85546875" style="156" customWidth="1"/>
    <col min="42" max="49" width="0.85546875" style="156"/>
    <col min="50" max="50" width="2.42578125" style="156" customWidth="1"/>
    <col min="51" max="51" width="2.85546875" style="156" hidden="1" customWidth="1"/>
    <col min="52" max="54" width="0.85546875" style="156" hidden="1" customWidth="1"/>
    <col min="55" max="55" width="7.42578125" style="156" customWidth="1"/>
    <col min="56" max="65" width="0.85546875" style="156"/>
    <col min="66" max="66" width="3.42578125" style="156" customWidth="1"/>
    <col min="67" max="70" width="0.85546875" style="156" hidden="1" customWidth="1"/>
    <col min="71" max="71" width="2.140625" style="156" customWidth="1"/>
    <col min="72" max="72" width="0.85546875" style="156"/>
    <col min="73" max="73" width="0.28515625" style="156" customWidth="1"/>
    <col min="74" max="74" width="0.85546875" style="156" hidden="1" customWidth="1"/>
    <col min="75" max="82" width="0.85546875" style="156"/>
    <col min="83" max="86" width="0.85546875" style="156" hidden="1" customWidth="1"/>
    <col min="87" max="87" width="2.85546875" style="156" customWidth="1"/>
    <col min="88" max="89" width="0.85546875" style="156"/>
    <col min="90" max="90" width="8.28515625" style="156" customWidth="1"/>
    <col min="91" max="101" width="0.85546875" style="156"/>
    <col min="102" max="102" width="1.7109375" style="156" customWidth="1"/>
    <col min="103" max="105" width="0.85546875" style="156" hidden="1" customWidth="1"/>
    <col min="106" max="16384" width="0.85546875" style="156"/>
  </cols>
  <sheetData>
    <row r="1" spans="1:105" ht="3" customHeight="1" x14ac:dyDescent="0.25"/>
    <row r="2" spans="1:105" s="159" customFormat="1" ht="14.25" x14ac:dyDescent="0.2">
      <c r="A2" s="422" t="s">
        <v>310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  <c r="S2" s="422"/>
      <c r="T2" s="422"/>
      <c r="U2" s="422"/>
      <c r="V2" s="422"/>
      <c r="W2" s="422"/>
      <c r="X2" s="422"/>
      <c r="Y2" s="422"/>
      <c r="Z2" s="422"/>
      <c r="AA2" s="422"/>
      <c r="AB2" s="422"/>
      <c r="AC2" s="422"/>
      <c r="AD2" s="422"/>
      <c r="AE2" s="422"/>
      <c r="AF2" s="422"/>
      <c r="AG2" s="422"/>
      <c r="AH2" s="422"/>
      <c r="AI2" s="422"/>
      <c r="AJ2" s="422"/>
      <c r="AK2" s="422"/>
      <c r="AL2" s="422"/>
      <c r="AM2" s="422"/>
      <c r="AN2" s="422"/>
      <c r="AO2" s="422"/>
      <c r="AP2" s="422"/>
      <c r="AQ2" s="422"/>
      <c r="AR2" s="422"/>
      <c r="AS2" s="422"/>
      <c r="AT2" s="422"/>
      <c r="AU2" s="422"/>
      <c r="AV2" s="422"/>
      <c r="AW2" s="422"/>
      <c r="AX2" s="422"/>
      <c r="AY2" s="422"/>
      <c r="AZ2" s="422"/>
      <c r="BA2" s="422"/>
      <c r="BB2" s="422"/>
      <c r="BC2" s="422"/>
      <c r="BD2" s="422"/>
      <c r="BE2" s="422"/>
      <c r="BF2" s="422"/>
      <c r="BG2" s="422"/>
      <c r="BH2" s="422"/>
      <c r="BI2" s="422"/>
      <c r="BJ2" s="422"/>
      <c r="BK2" s="422"/>
      <c r="BL2" s="422"/>
      <c r="BM2" s="422"/>
      <c r="BN2" s="422"/>
      <c r="BO2" s="422"/>
      <c r="BP2" s="422"/>
      <c r="BQ2" s="422"/>
      <c r="BR2" s="422"/>
      <c r="BS2" s="422"/>
      <c r="BT2" s="422"/>
      <c r="BU2" s="422"/>
      <c r="BV2" s="422"/>
      <c r="BW2" s="422"/>
      <c r="BX2" s="422"/>
      <c r="BY2" s="422"/>
      <c r="BZ2" s="422"/>
      <c r="CA2" s="422"/>
      <c r="CB2" s="422"/>
      <c r="CC2" s="422"/>
      <c r="CD2" s="422"/>
      <c r="CE2" s="422"/>
      <c r="CF2" s="422"/>
      <c r="CG2" s="422"/>
      <c r="CH2" s="422"/>
      <c r="CI2" s="422"/>
      <c r="CJ2" s="422"/>
      <c r="CK2" s="422"/>
      <c r="CL2" s="422"/>
      <c r="CM2" s="422"/>
      <c r="CN2" s="422"/>
      <c r="CO2" s="422"/>
      <c r="CP2" s="422"/>
      <c r="CQ2" s="422"/>
      <c r="CR2" s="422"/>
      <c r="CS2" s="422"/>
      <c r="CT2" s="422"/>
      <c r="CU2" s="422"/>
      <c r="CV2" s="422"/>
      <c r="CW2" s="422"/>
      <c r="CX2" s="422"/>
      <c r="CY2" s="422"/>
      <c r="CZ2" s="422"/>
      <c r="DA2" s="422"/>
    </row>
    <row r="3" spans="1:105" ht="10.5" customHeight="1" x14ac:dyDescent="0.25"/>
    <row r="4" spans="1:105" s="162" customFormat="1" ht="45" customHeight="1" x14ac:dyDescent="0.25">
      <c r="A4" s="435" t="s">
        <v>299</v>
      </c>
      <c r="B4" s="436"/>
      <c r="C4" s="436"/>
      <c r="D4" s="436"/>
      <c r="E4" s="436"/>
      <c r="F4" s="437"/>
      <c r="G4" s="435" t="s">
        <v>311</v>
      </c>
      <c r="H4" s="436"/>
      <c r="I4" s="436"/>
      <c r="J4" s="436"/>
      <c r="K4" s="436"/>
      <c r="L4" s="436"/>
      <c r="M4" s="436"/>
      <c r="N4" s="436"/>
      <c r="O4" s="436"/>
      <c r="P4" s="436"/>
      <c r="Q4" s="436"/>
      <c r="R4" s="436"/>
      <c r="S4" s="436"/>
      <c r="T4" s="436"/>
      <c r="U4" s="436"/>
      <c r="V4" s="436"/>
      <c r="W4" s="436"/>
      <c r="X4" s="436"/>
      <c r="Y4" s="436"/>
      <c r="Z4" s="436"/>
      <c r="AA4" s="436"/>
      <c r="AB4" s="436"/>
      <c r="AC4" s="436"/>
      <c r="AD4" s="437"/>
      <c r="AE4" s="435" t="s">
        <v>312</v>
      </c>
      <c r="AF4" s="436"/>
      <c r="AG4" s="436"/>
      <c r="AH4" s="436"/>
      <c r="AI4" s="436"/>
      <c r="AJ4" s="436"/>
      <c r="AK4" s="436"/>
      <c r="AL4" s="436"/>
      <c r="AM4" s="436"/>
      <c r="AN4" s="436"/>
      <c r="AO4" s="436"/>
      <c r="AP4" s="436"/>
      <c r="AQ4" s="436"/>
      <c r="AR4" s="436"/>
      <c r="AS4" s="436"/>
      <c r="AT4" s="436"/>
      <c r="AU4" s="436"/>
      <c r="AV4" s="436"/>
      <c r="AW4" s="436"/>
      <c r="AX4" s="436"/>
      <c r="AY4" s="436"/>
      <c r="AZ4" s="436"/>
      <c r="BA4" s="436"/>
      <c r="BB4" s="436"/>
      <c r="BC4" s="437"/>
      <c r="BD4" s="435" t="s">
        <v>313</v>
      </c>
      <c r="BE4" s="436"/>
      <c r="BF4" s="436"/>
      <c r="BG4" s="436"/>
      <c r="BH4" s="436"/>
      <c r="BI4" s="436"/>
      <c r="BJ4" s="436"/>
      <c r="BK4" s="436"/>
      <c r="BL4" s="436"/>
      <c r="BM4" s="436"/>
      <c r="BN4" s="436"/>
      <c r="BO4" s="436"/>
      <c r="BP4" s="436"/>
      <c r="BQ4" s="436"/>
      <c r="BR4" s="436"/>
      <c r="BS4" s="437"/>
      <c r="BT4" s="435" t="s">
        <v>314</v>
      </c>
      <c r="BU4" s="436"/>
      <c r="BV4" s="436"/>
      <c r="BW4" s="436"/>
      <c r="BX4" s="436"/>
      <c r="BY4" s="436"/>
      <c r="BZ4" s="436"/>
      <c r="CA4" s="436"/>
      <c r="CB4" s="436"/>
      <c r="CC4" s="436"/>
      <c r="CD4" s="436"/>
      <c r="CE4" s="436"/>
      <c r="CF4" s="436"/>
      <c r="CG4" s="436"/>
      <c r="CH4" s="436"/>
      <c r="CI4" s="437"/>
      <c r="CJ4" s="435" t="s">
        <v>315</v>
      </c>
      <c r="CK4" s="436"/>
      <c r="CL4" s="436"/>
      <c r="CM4" s="436"/>
      <c r="CN4" s="436"/>
      <c r="CO4" s="436"/>
      <c r="CP4" s="436"/>
      <c r="CQ4" s="436"/>
      <c r="CR4" s="436"/>
      <c r="CS4" s="436"/>
      <c r="CT4" s="436"/>
      <c r="CU4" s="436"/>
      <c r="CV4" s="436"/>
      <c r="CW4" s="436"/>
      <c r="CX4" s="436"/>
      <c r="CY4" s="436"/>
      <c r="CZ4" s="436"/>
      <c r="DA4" s="437"/>
    </row>
    <row r="5" spans="1:105" s="163" customFormat="1" ht="12.75" x14ac:dyDescent="0.25">
      <c r="A5" s="467">
        <v>1</v>
      </c>
      <c r="B5" s="468"/>
      <c r="C5" s="468"/>
      <c r="D5" s="468"/>
      <c r="E5" s="468"/>
      <c r="F5" s="469"/>
      <c r="G5" s="467">
        <v>2</v>
      </c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9"/>
      <c r="AE5" s="467">
        <v>3</v>
      </c>
      <c r="AF5" s="468"/>
      <c r="AG5" s="468"/>
      <c r="AH5" s="468"/>
      <c r="AI5" s="468"/>
      <c r="AJ5" s="468"/>
      <c r="AK5" s="468"/>
      <c r="AL5" s="468"/>
      <c r="AM5" s="468"/>
      <c r="AN5" s="468"/>
      <c r="AO5" s="468"/>
      <c r="AP5" s="468"/>
      <c r="AQ5" s="468"/>
      <c r="AR5" s="468"/>
      <c r="AS5" s="468"/>
      <c r="AT5" s="468"/>
      <c r="AU5" s="468"/>
      <c r="AV5" s="468"/>
      <c r="AW5" s="468"/>
      <c r="AX5" s="468"/>
      <c r="AY5" s="468"/>
      <c r="AZ5" s="468"/>
      <c r="BA5" s="468"/>
      <c r="BB5" s="468"/>
      <c r="BC5" s="469"/>
      <c r="BD5" s="467">
        <v>4</v>
      </c>
      <c r="BE5" s="468"/>
      <c r="BF5" s="468"/>
      <c r="BG5" s="468"/>
      <c r="BH5" s="468"/>
      <c r="BI5" s="468"/>
      <c r="BJ5" s="468"/>
      <c r="BK5" s="468"/>
      <c r="BL5" s="468"/>
      <c r="BM5" s="468"/>
      <c r="BN5" s="468"/>
      <c r="BO5" s="468"/>
      <c r="BP5" s="468"/>
      <c r="BQ5" s="468"/>
      <c r="BR5" s="468"/>
      <c r="BS5" s="469"/>
      <c r="BT5" s="467">
        <v>5</v>
      </c>
      <c r="BU5" s="468"/>
      <c r="BV5" s="468"/>
      <c r="BW5" s="468"/>
      <c r="BX5" s="468"/>
      <c r="BY5" s="468"/>
      <c r="BZ5" s="468"/>
      <c r="CA5" s="468"/>
      <c r="CB5" s="468"/>
      <c r="CC5" s="468"/>
      <c r="CD5" s="468"/>
      <c r="CE5" s="468"/>
      <c r="CF5" s="468"/>
      <c r="CG5" s="468"/>
      <c r="CH5" s="468"/>
      <c r="CI5" s="469"/>
      <c r="CJ5" s="467">
        <v>6</v>
      </c>
      <c r="CK5" s="468"/>
      <c r="CL5" s="468"/>
      <c r="CM5" s="468"/>
      <c r="CN5" s="468"/>
      <c r="CO5" s="468"/>
      <c r="CP5" s="468"/>
      <c r="CQ5" s="468"/>
      <c r="CR5" s="468"/>
      <c r="CS5" s="468"/>
      <c r="CT5" s="468"/>
      <c r="CU5" s="468"/>
      <c r="CV5" s="468"/>
      <c r="CW5" s="468"/>
      <c r="CX5" s="468"/>
      <c r="CY5" s="468"/>
      <c r="CZ5" s="468"/>
      <c r="DA5" s="469"/>
    </row>
    <row r="6" spans="1:105" s="164" customFormat="1" ht="39.75" customHeight="1" x14ac:dyDescent="0.25">
      <c r="A6" s="450" t="s">
        <v>324</v>
      </c>
      <c r="B6" s="451"/>
      <c r="C6" s="451"/>
      <c r="D6" s="451"/>
      <c r="E6" s="451"/>
      <c r="F6" s="452"/>
      <c r="G6" s="453" t="s">
        <v>444</v>
      </c>
      <c r="H6" s="454"/>
      <c r="I6" s="454"/>
      <c r="J6" s="454"/>
      <c r="K6" s="454"/>
      <c r="L6" s="454"/>
      <c r="M6" s="454"/>
      <c r="N6" s="454"/>
      <c r="O6" s="454"/>
      <c r="P6" s="454"/>
      <c r="Q6" s="454"/>
      <c r="R6" s="454"/>
      <c r="S6" s="454"/>
      <c r="T6" s="454"/>
      <c r="U6" s="454"/>
      <c r="V6" s="454"/>
      <c r="W6" s="454"/>
      <c r="X6" s="454"/>
      <c r="Y6" s="454"/>
      <c r="Z6" s="454"/>
      <c r="AA6" s="454"/>
      <c r="AB6" s="454"/>
      <c r="AC6" s="454"/>
      <c r="AD6" s="455"/>
      <c r="AE6" s="463">
        <v>100</v>
      </c>
      <c r="AF6" s="464"/>
      <c r="AG6" s="464"/>
      <c r="AH6" s="464"/>
      <c r="AI6" s="464"/>
      <c r="AJ6" s="464"/>
      <c r="AK6" s="464"/>
      <c r="AL6" s="464"/>
      <c r="AM6" s="464"/>
      <c r="AN6" s="464"/>
      <c r="AO6" s="464"/>
      <c r="AP6" s="464"/>
      <c r="AQ6" s="464"/>
      <c r="AR6" s="464"/>
      <c r="AS6" s="464"/>
      <c r="AT6" s="464"/>
      <c r="AU6" s="464"/>
      <c r="AV6" s="464"/>
      <c r="AW6" s="464"/>
      <c r="AX6" s="464"/>
      <c r="AY6" s="464"/>
      <c r="AZ6" s="464"/>
      <c r="BA6" s="464"/>
      <c r="BB6" s="464"/>
      <c r="BC6" s="465"/>
      <c r="BD6" s="463">
        <v>10</v>
      </c>
      <c r="BE6" s="464"/>
      <c r="BF6" s="464"/>
      <c r="BG6" s="464"/>
      <c r="BH6" s="464"/>
      <c r="BI6" s="464"/>
      <c r="BJ6" s="464"/>
      <c r="BK6" s="464"/>
      <c r="BL6" s="464"/>
      <c r="BM6" s="464"/>
      <c r="BN6" s="464"/>
      <c r="BO6" s="464"/>
      <c r="BP6" s="464"/>
      <c r="BQ6" s="464"/>
      <c r="BR6" s="464"/>
      <c r="BS6" s="465"/>
      <c r="BT6" s="463">
        <f>CJ6/BD6/AE6</f>
        <v>51</v>
      </c>
      <c r="BU6" s="464"/>
      <c r="BV6" s="464"/>
      <c r="BW6" s="464"/>
      <c r="BX6" s="464"/>
      <c r="BY6" s="464"/>
      <c r="BZ6" s="464"/>
      <c r="CA6" s="464"/>
      <c r="CB6" s="464"/>
      <c r="CC6" s="464"/>
      <c r="CD6" s="464"/>
      <c r="CE6" s="464"/>
      <c r="CF6" s="464"/>
      <c r="CG6" s="464"/>
      <c r="CH6" s="464"/>
      <c r="CI6" s="465"/>
      <c r="CJ6" s="466">
        <f>'стр 15'!E69</f>
        <v>51000</v>
      </c>
      <c r="CK6" s="470"/>
      <c r="CL6" s="470"/>
      <c r="CM6" s="470"/>
      <c r="CN6" s="470"/>
      <c r="CO6" s="470"/>
      <c r="CP6" s="470"/>
      <c r="CQ6" s="470"/>
      <c r="CR6" s="470"/>
      <c r="CS6" s="470"/>
      <c r="CT6" s="470"/>
      <c r="CU6" s="470"/>
      <c r="CV6" s="470"/>
      <c r="CW6" s="470"/>
      <c r="CX6" s="470"/>
      <c r="CY6" s="470"/>
      <c r="CZ6" s="470"/>
      <c r="DA6" s="471"/>
    </row>
    <row r="7" spans="1:105" s="164" customFormat="1" ht="45.75" customHeight="1" x14ac:dyDescent="0.25">
      <c r="A7" s="450" t="s">
        <v>198</v>
      </c>
      <c r="B7" s="451"/>
      <c r="C7" s="451"/>
      <c r="D7" s="451"/>
      <c r="E7" s="451"/>
      <c r="F7" s="452"/>
      <c r="G7" s="453" t="s">
        <v>379</v>
      </c>
      <c r="H7" s="454"/>
      <c r="I7" s="454"/>
      <c r="J7" s="454"/>
      <c r="K7" s="454"/>
      <c r="L7" s="454"/>
      <c r="M7" s="454"/>
      <c r="N7" s="454"/>
      <c r="O7" s="454"/>
      <c r="P7" s="454"/>
      <c r="Q7" s="454"/>
      <c r="R7" s="454"/>
      <c r="S7" s="454"/>
      <c r="T7" s="454"/>
      <c r="U7" s="454"/>
      <c r="V7" s="454"/>
      <c r="W7" s="454"/>
      <c r="X7" s="454"/>
      <c r="Y7" s="454"/>
      <c r="Z7" s="454"/>
      <c r="AA7" s="454"/>
      <c r="AB7" s="454"/>
      <c r="AC7" s="454"/>
      <c r="AD7" s="455"/>
      <c r="AE7" s="463">
        <f>CJ7/BD7/2</f>
        <v>5712</v>
      </c>
      <c r="AF7" s="464"/>
      <c r="AG7" s="464"/>
      <c r="AH7" s="464"/>
      <c r="AI7" s="464"/>
      <c r="AJ7" s="464"/>
      <c r="AK7" s="464"/>
      <c r="AL7" s="464"/>
      <c r="AM7" s="464"/>
      <c r="AN7" s="464"/>
      <c r="AO7" s="464"/>
      <c r="AP7" s="464"/>
      <c r="AQ7" s="464"/>
      <c r="AR7" s="464"/>
      <c r="AS7" s="464"/>
      <c r="AT7" s="464"/>
      <c r="AU7" s="464"/>
      <c r="AV7" s="464"/>
      <c r="AW7" s="464"/>
      <c r="AX7" s="464"/>
      <c r="AY7" s="464"/>
      <c r="AZ7" s="464"/>
      <c r="BA7" s="464"/>
      <c r="BB7" s="464"/>
      <c r="BC7" s="465"/>
      <c r="BD7" s="463">
        <v>10</v>
      </c>
      <c r="BE7" s="464"/>
      <c r="BF7" s="464"/>
      <c r="BG7" s="464"/>
      <c r="BH7" s="464"/>
      <c r="BI7" s="464"/>
      <c r="BJ7" s="464"/>
      <c r="BK7" s="464"/>
      <c r="BL7" s="464"/>
      <c r="BM7" s="464"/>
      <c r="BN7" s="464"/>
      <c r="BO7" s="464"/>
      <c r="BP7" s="464"/>
      <c r="BQ7" s="464"/>
      <c r="BR7" s="464"/>
      <c r="BS7" s="465"/>
      <c r="BT7" s="463">
        <v>2</v>
      </c>
      <c r="BU7" s="464"/>
      <c r="BV7" s="464"/>
      <c r="BW7" s="464"/>
      <c r="BX7" s="464"/>
      <c r="BY7" s="464"/>
      <c r="BZ7" s="464"/>
      <c r="CA7" s="464"/>
      <c r="CB7" s="464"/>
      <c r="CC7" s="464"/>
      <c r="CD7" s="464"/>
      <c r="CE7" s="464"/>
      <c r="CF7" s="464"/>
      <c r="CG7" s="464"/>
      <c r="CH7" s="464"/>
      <c r="CI7" s="465"/>
      <c r="CJ7" s="466">
        <f>'стр 15'!E21</f>
        <v>114240</v>
      </c>
      <c r="CK7" s="464"/>
      <c r="CL7" s="464"/>
      <c r="CM7" s="464"/>
      <c r="CN7" s="464"/>
      <c r="CO7" s="464"/>
      <c r="CP7" s="464"/>
      <c r="CQ7" s="464"/>
      <c r="CR7" s="464"/>
      <c r="CS7" s="464"/>
      <c r="CT7" s="464"/>
      <c r="CU7" s="464"/>
      <c r="CV7" s="464"/>
      <c r="CW7" s="464"/>
      <c r="CX7" s="464"/>
      <c r="CY7" s="464"/>
      <c r="CZ7" s="464"/>
      <c r="DA7" s="465"/>
    </row>
    <row r="8" spans="1:105" s="164" customFormat="1" ht="45.75" customHeight="1" x14ac:dyDescent="0.25">
      <c r="A8" s="450" t="s">
        <v>203</v>
      </c>
      <c r="B8" s="451"/>
      <c r="C8" s="451"/>
      <c r="D8" s="451"/>
      <c r="E8" s="451"/>
      <c r="F8" s="452"/>
      <c r="G8" s="453" t="s">
        <v>441</v>
      </c>
      <c r="H8" s="454"/>
      <c r="I8" s="454"/>
      <c r="J8" s="454"/>
      <c r="K8" s="454"/>
      <c r="L8" s="454"/>
      <c r="M8" s="454"/>
      <c r="N8" s="454"/>
      <c r="O8" s="454"/>
      <c r="P8" s="454"/>
      <c r="Q8" s="454"/>
      <c r="R8" s="454"/>
      <c r="S8" s="454"/>
      <c r="T8" s="454"/>
      <c r="U8" s="454"/>
      <c r="V8" s="454"/>
      <c r="W8" s="454"/>
      <c r="X8" s="454"/>
      <c r="Y8" s="454"/>
      <c r="Z8" s="454"/>
      <c r="AA8" s="454"/>
      <c r="AB8" s="454"/>
      <c r="AC8" s="454"/>
      <c r="AD8" s="455"/>
      <c r="AE8" s="518"/>
      <c r="AF8" s="519"/>
      <c r="AG8" s="519"/>
      <c r="AH8" s="519"/>
      <c r="AI8" s="519"/>
      <c r="AJ8" s="519"/>
      <c r="AK8" s="519"/>
      <c r="AL8" s="519"/>
      <c r="AM8" s="519"/>
      <c r="AN8" s="519"/>
      <c r="AO8" s="519"/>
      <c r="AP8" s="519"/>
      <c r="AQ8" s="519"/>
      <c r="AR8" s="519"/>
      <c r="AS8" s="519"/>
      <c r="AT8" s="519"/>
      <c r="AU8" s="519"/>
      <c r="AV8" s="519"/>
      <c r="AW8" s="519"/>
      <c r="AX8" s="519"/>
      <c r="AY8" s="519"/>
      <c r="AZ8" s="519"/>
      <c r="BA8" s="519"/>
      <c r="BB8" s="519"/>
      <c r="BC8" s="520"/>
      <c r="BD8" s="463"/>
      <c r="BE8" s="464"/>
      <c r="BF8" s="464"/>
      <c r="BG8" s="464"/>
      <c r="BH8" s="464"/>
      <c r="BI8" s="464"/>
      <c r="BJ8" s="464"/>
      <c r="BK8" s="464"/>
      <c r="BL8" s="464"/>
      <c r="BM8" s="464"/>
      <c r="BN8" s="464"/>
      <c r="BO8" s="464"/>
      <c r="BP8" s="464"/>
      <c r="BQ8" s="464"/>
      <c r="BR8" s="464"/>
      <c r="BS8" s="465"/>
      <c r="BT8" s="463"/>
      <c r="BU8" s="464"/>
      <c r="BV8" s="464"/>
      <c r="BW8" s="464"/>
      <c r="BX8" s="464"/>
      <c r="BY8" s="464"/>
      <c r="BZ8" s="464"/>
      <c r="CA8" s="464"/>
      <c r="CB8" s="464"/>
      <c r="CC8" s="464"/>
      <c r="CD8" s="464"/>
      <c r="CE8" s="464"/>
      <c r="CF8" s="464"/>
      <c r="CG8" s="464"/>
      <c r="CH8" s="464"/>
      <c r="CI8" s="465"/>
      <c r="CJ8" s="466"/>
      <c r="CK8" s="464"/>
      <c r="CL8" s="464"/>
      <c r="CM8" s="464"/>
      <c r="CN8" s="464"/>
      <c r="CO8" s="464"/>
      <c r="CP8" s="464"/>
      <c r="CQ8" s="464"/>
      <c r="CR8" s="464"/>
      <c r="CS8" s="464"/>
      <c r="CT8" s="464"/>
      <c r="CU8" s="464"/>
      <c r="CV8" s="464"/>
      <c r="CW8" s="464"/>
      <c r="CX8" s="464"/>
      <c r="CY8" s="464"/>
      <c r="CZ8" s="464"/>
      <c r="DA8" s="465"/>
    </row>
    <row r="9" spans="1:105" s="164" customFormat="1" ht="15" customHeight="1" x14ac:dyDescent="0.25">
      <c r="A9" s="472"/>
      <c r="B9" s="473"/>
      <c r="C9" s="473"/>
      <c r="D9" s="473"/>
      <c r="E9" s="473"/>
      <c r="F9" s="474"/>
      <c r="G9" s="456" t="s">
        <v>309</v>
      </c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457"/>
      <c r="T9" s="457"/>
      <c r="U9" s="457"/>
      <c r="V9" s="457"/>
      <c r="W9" s="457"/>
      <c r="X9" s="457"/>
      <c r="Y9" s="457"/>
      <c r="Z9" s="457"/>
      <c r="AA9" s="457"/>
      <c r="AB9" s="457"/>
      <c r="AC9" s="457"/>
      <c r="AD9" s="458"/>
      <c r="AE9" s="459" t="s">
        <v>7</v>
      </c>
      <c r="AF9" s="460"/>
      <c r="AG9" s="460"/>
      <c r="AH9" s="460"/>
      <c r="AI9" s="460"/>
      <c r="AJ9" s="460"/>
      <c r="AK9" s="460"/>
      <c r="AL9" s="460"/>
      <c r="AM9" s="460"/>
      <c r="AN9" s="460"/>
      <c r="AO9" s="460"/>
      <c r="AP9" s="460"/>
      <c r="AQ9" s="460"/>
      <c r="AR9" s="460"/>
      <c r="AS9" s="460"/>
      <c r="AT9" s="460"/>
      <c r="AU9" s="460"/>
      <c r="AV9" s="460"/>
      <c r="AW9" s="460"/>
      <c r="AX9" s="460"/>
      <c r="AY9" s="460"/>
      <c r="AZ9" s="460"/>
      <c r="BA9" s="460"/>
      <c r="BB9" s="460"/>
      <c r="BC9" s="461"/>
      <c r="BD9" s="459" t="s">
        <v>7</v>
      </c>
      <c r="BE9" s="460"/>
      <c r="BF9" s="460"/>
      <c r="BG9" s="460"/>
      <c r="BH9" s="460"/>
      <c r="BI9" s="460"/>
      <c r="BJ9" s="460"/>
      <c r="BK9" s="460"/>
      <c r="BL9" s="460"/>
      <c r="BM9" s="460"/>
      <c r="BN9" s="460"/>
      <c r="BO9" s="460"/>
      <c r="BP9" s="460"/>
      <c r="BQ9" s="460"/>
      <c r="BR9" s="460"/>
      <c r="BS9" s="461"/>
      <c r="BT9" s="459" t="s">
        <v>7</v>
      </c>
      <c r="BU9" s="460"/>
      <c r="BV9" s="460"/>
      <c r="BW9" s="460"/>
      <c r="BX9" s="460"/>
      <c r="BY9" s="460"/>
      <c r="BZ9" s="460"/>
      <c r="CA9" s="460"/>
      <c r="CB9" s="460"/>
      <c r="CC9" s="460"/>
      <c r="CD9" s="460"/>
      <c r="CE9" s="460"/>
      <c r="CF9" s="460"/>
      <c r="CG9" s="460"/>
      <c r="CH9" s="460"/>
      <c r="CI9" s="461"/>
      <c r="CJ9" s="475">
        <f>SUM(CJ6:CJ8)</f>
        <v>165240</v>
      </c>
      <c r="CK9" s="460"/>
      <c r="CL9" s="460"/>
      <c r="CM9" s="460"/>
      <c r="CN9" s="460"/>
      <c r="CO9" s="460"/>
      <c r="CP9" s="460"/>
      <c r="CQ9" s="460"/>
      <c r="CR9" s="460"/>
      <c r="CS9" s="460"/>
      <c r="CT9" s="460"/>
      <c r="CU9" s="460"/>
      <c r="CV9" s="460"/>
      <c r="CW9" s="460"/>
      <c r="CX9" s="460"/>
      <c r="CY9" s="460"/>
      <c r="CZ9" s="460"/>
      <c r="DA9" s="461"/>
    </row>
    <row r="11" spans="1:105" s="159" customFormat="1" ht="14.25" x14ac:dyDescent="0.2">
      <c r="A11" s="422" t="s">
        <v>316</v>
      </c>
      <c r="B11" s="422"/>
      <c r="C11" s="422"/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  <c r="P11" s="422"/>
      <c r="Q11" s="422"/>
      <c r="R11" s="422"/>
      <c r="S11" s="422"/>
      <c r="T11" s="422"/>
      <c r="U11" s="422"/>
      <c r="V11" s="422"/>
      <c r="W11" s="422"/>
      <c r="X11" s="422"/>
      <c r="Y11" s="422"/>
      <c r="Z11" s="422"/>
      <c r="AA11" s="422"/>
      <c r="AB11" s="422"/>
      <c r="AC11" s="422"/>
      <c r="AD11" s="422"/>
      <c r="AE11" s="422"/>
      <c r="AF11" s="422"/>
      <c r="AG11" s="422"/>
      <c r="AH11" s="422"/>
      <c r="AI11" s="422"/>
      <c r="AJ11" s="422"/>
      <c r="AK11" s="422"/>
      <c r="AL11" s="422"/>
      <c r="AM11" s="422"/>
      <c r="AN11" s="422"/>
      <c r="AO11" s="422"/>
      <c r="AP11" s="422"/>
      <c r="AQ11" s="422"/>
      <c r="AR11" s="422"/>
      <c r="AS11" s="422"/>
      <c r="AT11" s="422"/>
      <c r="AU11" s="422"/>
      <c r="AV11" s="422"/>
      <c r="AW11" s="422"/>
      <c r="AX11" s="422"/>
      <c r="AY11" s="422"/>
      <c r="AZ11" s="422"/>
      <c r="BA11" s="422"/>
      <c r="BB11" s="422"/>
      <c r="BC11" s="422"/>
      <c r="BD11" s="422"/>
      <c r="BE11" s="422"/>
      <c r="BF11" s="422"/>
      <c r="BG11" s="422"/>
      <c r="BH11" s="422"/>
      <c r="BI11" s="422"/>
      <c r="BJ11" s="422"/>
      <c r="BK11" s="422"/>
      <c r="BL11" s="422"/>
      <c r="BM11" s="422"/>
      <c r="BN11" s="422"/>
      <c r="BO11" s="422"/>
      <c r="BP11" s="422"/>
      <c r="BQ11" s="422"/>
      <c r="BR11" s="422"/>
      <c r="BS11" s="422"/>
      <c r="BT11" s="422"/>
      <c r="BU11" s="422"/>
      <c r="BV11" s="422"/>
      <c r="BW11" s="422"/>
      <c r="BX11" s="422"/>
      <c r="BY11" s="422"/>
      <c r="BZ11" s="422"/>
      <c r="CA11" s="422"/>
      <c r="CB11" s="422"/>
      <c r="CC11" s="422"/>
      <c r="CD11" s="422"/>
      <c r="CE11" s="422"/>
      <c r="CF11" s="422"/>
      <c r="CG11" s="422"/>
      <c r="CH11" s="422"/>
      <c r="CI11" s="422"/>
      <c r="CJ11" s="422"/>
      <c r="CK11" s="422"/>
      <c r="CL11" s="422"/>
      <c r="CM11" s="422"/>
      <c r="CN11" s="422"/>
      <c r="CO11" s="422"/>
      <c r="CP11" s="422"/>
      <c r="CQ11" s="422"/>
      <c r="CR11" s="422"/>
      <c r="CS11" s="422"/>
      <c r="CT11" s="422"/>
      <c r="CU11" s="422"/>
      <c r="CV11" s="422"/>
      <c r="CW11" s="422"/>
      <c r="CX11" s="422"/>
      <c r="CY11" s="422"/>
      <c r="CZ11" s="422"/>
      <c r="DA11" s="422"/>
    </row>
    <row r="12" spans="1:105" ht="10.5" customHeight="1" x14ac:dyDescent="0.25"/>
    <row r="13" spans="1:105" s="162" customFormat="1" ht="55.5" customHeight="1" x14ac:dyDescent="0.25">
      <c r="A13" s="435" t="s">
        <v>299</v>
      </c>
      <c r="B13" s="436"/>
      <c r="C13" s="436"/>
      <c r="D13" s="436"/>
      <c r="E13" s="436"/>
      <c r="F13" s="437"/>
      <c r="G13" s="435" t="s">
        <v>311</v>
      </c>
      <c r="H13" s="436"/>
      <c r="I13" s="436"/>
      <c r="J13" s="436"/>
      <c r="K13" s="436"/>
      <c r="L13" s="436"/>
      <c r="M13" s="436"/>
      <c r="N13" s="436"/>
      <c r="O13" s="436"/>
      <c r="P13" s="436"/>
      <c r="Q13" s="436"/>
      <c r="R13" s="436"/>
      <c r="S13" s="436"/>
      <c r="T13" s="436"/>
      <c r="U13" s="436"/>
      <c r="V13" s="436"/>
      <c r="W13" s="436"/>
      <c r="X13" s="436"/>
      <c r="Y13" s="436"/>
      <c r="Z13" s="436"/>
      <c r="AA13" s="436"/>
      <c r="AB13" s="436"/>
      <c r="AC13" s="436"/>
      <c r="AD13" s="437"/>
      <c r="AE13" s="435" t="s">
        <v>317</v>
      </c>
      <c r="AF13" s="436"/>
      <c r="AG13" s="436"/>
      <c r="AH13" s="436"/>
      <c r="AI13" s="436"/>
      <c r="AJ13" s="436"/>
      <c r="AK13" s="436"/>
      <c r="AL13" s="436"/>
      <c r="AM13" s="436"/>
      <c r="AN13" s="436"/>
      <c r="AO13" s="436"/>
      <c r="AP13" s="436"/>
      <c r="AQ13" s="436"/>
      <c r="AR13" s="436"/>
      <c r="AS13" s="436"/>
      <c r="AT13" s="436"/>
      <c r="AU13" s="436"/>
      <c r="AV13" s="436"/>
      <c r="AW13" s="436"/>
      <c r="AX13" s="436"/>
      <c r="AY13" s="437"/>
      <c r="AZ13" s="435" t="s">
        <v>318</v>
      </c>
      <c r="BA13" s="436"/>
      <c r="BB13" s="436"/>
      <c r="BC13" s="436"/>
      <c r="BD13" s="436"/>
      <c r="BE13" s="436"/>
      <c r="BF13" s="436"/>
      <c r="BG13" s="436"/>
      <c r="BH13" s="436"/>
      <c r="BI13" s="436"/>
      <c r="BJ13" s="436"/>
      <c r="BK13" s="436"/>
      <c r="BL13" s="436"/>
      <c r="BM13" s="436"/>
      <c r="BN13" s="436"/>
      <c r="BO13" s="436"/>
      <c r="BP13" s="436"/>
      <c r="BQ13" s="437"/>
      <c r="BR13" s="435" t="s">
        <v>319</v>
      </c>
      <c r="BS13" s="436"/>
      <c r="BT13" s="436"/>
      <c r="BU13" s="436"/>
      <c r="BV13" s="436"/>
      <c r="BW13" s="436"/>
      <c r="BX13" s="436"/>
      <c r="BY13" s="436"/>
      <c r="BZ13" s="436"/>
      <c r="CA13" s="436"/>
      <c r="CB13" s="436"/>
      <c r="CC13" s="436"/>
      <c r="CD13" s="436"/>
      <c r="CE13" s="436"/>
      <c r="CF13" s="436"/>
      <c r="CG13" s="436"/>
      <c r="CH13" s="436"/>
      <c r="CI13" s="437"/>
      <c r="CJ13" s="435" t="s">
        <v>315</v>
      </c>
      <c r="CK13" s="436"/>
      <c r="CL13" s="436"/>
      <c r="CM13" s="436"/>
      <c r="CN13" s="436"/>
      <c r="CO13" s="436"/>
      <c r="CP13" s="436"/>
      <c r="CQ13" s="436"/>
      <c r="CR13" s="436"/>
      <c r="CS13" s="436"/>
      <c r="CT13" s="436"/>
      <c r="CU13" s="436"/>
      <c r="CV13" s="436"/>
      <c r="CW13" s="436"/>
      <c r="CX13" s="436"/>
      <c r="CY13" s="436"/>
      <c r="CZ13" s="436"/>
      <c r="DA13" s="437"/>
    </row>
    <row r="14" spans="1:105" s="163" customFormat="1" ht="12.75" x14ac:dyDescent="0.25">
      <c r="A14" s="467">
        <v>1</v>
      </c>
      <c r="B14" s="468"/>
      <c r="C14" s="468"/>
      <c r="D14" s="468"/>
      <c r="E14" s="468"/>
      <c r="F14" s="469"/>
      <c r="G14" s="467">
        <v>2</v>
      </c>
      <c r="H14" s="468"/>
      <c r="I14" s="468"/>
      <c r="J14" s="468"/>
      <c r="K14" s="468"/>
      <c r="L14" s="468"/>
      <c r="M14" s="468"/>
      <c r="N14" s="468"/>
      <c r="O14" s="468"/>
      <c r="P14" s="468"/>
      <c r="Q14" s="468"/>
      <c r="R14" s="468"/>
      <c r="S14" s="468"/>
      <c r="T14" s="468"/>
      <c r="U14" s="468"/>
      <c r="V14" s="468"/>
      <c r="W14" s="468"/>
      <c r="X14" s="468"/>
      <c r="Y14" s="468"/>
      <c r="Z14" s="468"/>
      <c r="AA14" s="468"/>
      <c r="AB14" s="468"/>
      <c r="AC14" s="468"/>
      <c r="AD14" s="469"/>
      <c r="AE14" s="467">
        <v>3</v>
      </c>
      <c r="AF14" s="468"/>
      <c r="AG14" s="468"/>
      <c r="AH14" s="468"/>
      <c r="AI14" s="468"/>
      <c r="AJ14" s="468"/>
      <c r="AK14" s="468"/>
      <c r="AL14" s="468"/>
      <c r="AM14" s="468"/>
      <c r="AN14" s="468"/>
      <c r="AO14" s="468"/>
      <c r="AP14" s="468"/>
      <c r="AQ14" s="468"/>
      <c r="AR14" s="468"/>
      <c r="AS14" s="468"/>
      <c r="AT14" s="468"/>
      <c r="AU14" s="468"/>
      <c r="AV14" s="468"/>
      <c r="AW14" s="468"/>
      <c r="AX14" s="468"/>
      <c r="AY14" s="469"/>
      <c r="AZ14" s="467">
        <v>4</v>
      </c>
      <c r="BA14" s="468"/>
      <c r="BB14" s="468"/>
      <c r="BC14" s="468"/>
      <c r="BD14" s="468"/>
      <c r="BE14" s="468"/>
      <c r="BF14" s="468"/>
      <c r="BG14" s="468"/>
      <c r="BH14" s="468"/>
      <c r="BI14" s="468"/>
      <c r="BJ14" s="468"/>
      <c r="BK14" s="468"/>
      <c r="BL14" s="468"/>
      <c r="BM14" s="468"/>
      <c r="BN14" s="468"/>
      <c r="BO14" s="468"/>
      <c r="BP14" s="468"/>
      <c r="BQ14" s="469"/>
      <c r="BR14" s="467">
        <v>5</v>
      </c>
      <c r="BS14" s="468"/>
      <c r="BT14" s="468"/>
      <c r="BU14" s="468"/>
      <c r="BV14" s="468"/>
      <c r="BW14" s="468"/>
      <c r="BX14" s="468"/>
      <c r="BY14" s="468"/>
      <c r="BZ14" s="468"/>
      <c r="CA14" s="468"/>
      <c r="CB14" s="468"/>
      <c r="CC14" s="468"/>
      <c r="CD14" s="468"/>
      <c r="CE14" s="468"/>
      <c r="CF14" s="468"/>
      <c r="CG14" s="468"/>
      <c r="CH14" s="468"/>
      <c r="CI14" s="469"/>
      <c r="CJ14" s="467">
        <v>6</v>
      </c>
      <c r="CK14" s="468"/>
      <c r="CL14" s="468"/>
      <c r="CM14" s="468"/>
      <c r="CN14" s="468"/>
      <c r="CO14" s="468"/>
      <c r="CP14" s="468"/>
      <c r="CQ14" s="468"/>
      <c r="CR14" s="468"/>
      <c r="CS14" s="468"/>
      <c r="CT14" s="468"/>
      <c r="CU14" s="468"/>
      <c r="CV14" s="468"/>
      <c r="CW14" s="468"/>
      <c r="CX14" s="468"/>
      <c r="CY14" s="468"/>
      <c r="CZ14" s="468"/>
      <c r="DA14" s="469"/>
    </row>
    <row r="15" spans="1:105" s="164" customFormat="1" ht="15" customHeight="1" x14ac:dyDescent="0.25">
      <c r="A15" s="450"/>
      <c r="B15" s="451"/>
      <c r="C15" s="451"/>
      <c r="D15" s="451"/>
      <c r="E15" s="451"/>
      <c r="F15" s="452"/>
      <c r="G15" s="453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5"/>
      <c r="AE15" s="463"/>
      <c r="AF15" s="464"/>
      <c r="AG15" s="464"/>
      <c r="AH15" s="464"/>
      <c r="AI15" s="464"/>
      <c r="AJ15" s="464"/>
      <c r="AK15" s="464"/>
      <c r="AL15" s="464"/>
      <c r="AM15" s="464"/>
      <c r="AN15" s="464"/>
      <c r="AO15" s="464"/>
      <c r="AP15" s="464"/>
      <c r="AQ15" s="464"/>
      <c r="AR15" s="464"/>
      <c r="AS15" s="464"/>
      <c r="AT15" s="464"/>
      <c r="AU15" s="464"/>
      <c r="AV15" s="464"/>
      <c r="AW15" s="464"/>
      <c r="AX15" s="464"/>
      <c r="AY15" s="465"/>
      <c r="AZ15" s="463"/>
      <c r="BA15" s="464"/>
      <c r="BB15" s="464"/>
      <c r="BC15" s="464"/>
      <c r="BD15" s="464"/>
      <c r="BE15" s="464"/>
      <c r="BF15" s="464"/>
      <c r="BG15" s="464"/>
      <c r="BH15" s="464"/>
      <c r="BI15" s="464"/>
      <c r="BJ15" s="464"/>
      <c r="BK15" s="464"/>
      <c r="BL15" s="464"/>
      <c r="BM15" s="464"/>
      <c r="BN15" s="464"/>
      <c r="BO15" s="464"/>
      <c r="BP15" s="464"/>
      <c r="BQ15" s="465"/>
      <c r="BR15" s="463"/>
      <c r="BS15" s="464"/>
      <c r="BT15" s="464"/>
      <c r="BU15" s="464"/>
      <c r="BV15" s="464"/>
      <c r="BW15" s="464"/>
      <c r="BX15" s="464"/>
      <c r="BY15" s="464"/>
      <c r="BZ15" s="464"/>
      <c r="CA15" s="464"/>
      <c r="CB15" s="464"/>
      <c r="CC15" s="464"/>
      <c r="CD15" s="464"/>
      <c r="CE15" s="464"/>
      <c r="CF15" s="464"/>
      <c r="CG15" s="464"/>
      <c r="CH15" s="464"/>
      <c r="CI15" s="465"/>
      <c r="CJ15" s="463"/>
      <c r="CK15" s="464"/>
      <c r="CL15" s="464"/>
      <c r="CM15" s="464"/>
      <c r="CN15" s="464"/>
      <c r="CO15" s="464"/>
      <c r="CP15" s="464"/>
      <c r="CQ15" s="464"/>
      <c r="CR15" s="464"/>
      <c r="CS15" s="464"/>
      <c r="CT15" s="464"/>
      <c r="CU15" s="464"/>
      <c r="CV15" s="464"/>
      <c r="CW15" s="464"/>
      <c r="CX15" s="464"/>
      <c r="CY15" s="464"/>
      <c r="CZ15" s="464"/>
      <c r="DA15" s="465"/>
    </row>
    <row r="16" spans="1:105" s="164" customFormat="1" ht="15" customHeight="1" x14ac:dyDescent="0.25">
      <c r="A16" s="450"/>
      <c r="B16" s="451"/>
      <c r="C16" s="451"/>
      <c r="D16" s="451"/>
      <c r="E16" s="451"/>
      <c r="F16" s="452"/>
      <c r="G16" s="453"/>
      <c r="H16" s="454"/>
      <c r="I16" s="454"/>
      <c r="J16" s="454"/>
      <c r="K16" s="454"/>
      <c r="L16" s="454"/>
      <c r="M16" s="454"/>
      <c r="N16" s="454"/>
      <c r="O16" s="454"/>
      <c r="P16" s="454"/>
      <c r="Q16" s="454"/>
      <c r="R16" s="454"/>
      <c r="S16" s="454"/>
      <c r="T16" s="454"/>
      <c r="U16" s="454"/>
      <c r="V16" s="454"/>
      <c r="W16" s="454"/>
      <c r="X16" s="454"/>
      <c r="Y16" s="454"/>
      <c r="Z16" s="454"/>
      <c r="AA16" s="454"/>
      <c r="AB16" s="454"/>
      <c r="AC16" s="454"/>
      <c r="AD16" s="455"/>
      <c r="AE16" s="463"/>
      <c r="AF16" s="464"/>
      <c r="AG16" s="464"/>
      <c r="AH16" s="464"/>
      <c r="AI16" s="464"/>
      <c r="AJ16" s="464"/>
      <c r="AK16" s="464"/>
      <c r="AL16" s="464"/>
      <c r="AM16" s="464"/>
      <c r="AN16" s="464"/>
      <c r="AO16" s="464"/>
      <c r="AP16" s="464"/>
      <c r="AQ16" s="464"/>
      <c r="AR16" s="464"/>
      <c r="AS16" s="464"/>
      <c r="AT16" s="464"/>
      <c r="AU16" s="464"/>
      <c r="AV16" s="464"/>
      <c r="AW16" s="464"/>
      <c r="AX16" s="464"/>
      <c r="AY16" s="465"/>
      <c r="AZ16" s="463"/>
      <c r="BA16" s="464"/>
      <c r="BB16" s="464"/>
      <c r="BC16" s="464"/>
      <c r="BD16" s="464"/>
      <c r="BE16" s="464"/>
      <c r="BF16" s="464"/>
      <c r="BG16" s="464"/>
      <c r="BH16" s="464"/>
      <c r="BI16" s="464"/>
      <c r="BJ16" s="464"/>
      <c r="BK16" s="464"/>
      <c r="BL16" s="464"/>
      <c r="BM16" s="464"/>
      <c r="BN16" s="464"/>
      <c r="BO16" s="464"/>
      <c r="BP16" s="464"/>
      <c r="BQ16" s="465"/>
      <c r="BR16" s="463"/>
      <c r="BS16" s="464"/>
      <c r="BT16" s="464"/>
      <c r="BU16" s="464"/>
      <c r="BV16" s="464"/>
      <c r="BW16" s="464"/>
      <c r="BX16" s="464"/>
      <c r="BY16" s="464"/>
      <c r="BZ16" s="464"/>
      <c r="CA16" s="464"/>
      <c r="CB16" s="464"/>
      <c r="CC16" s="464"/>
      <c r="CD16" s="464"/>
      <c r="CE16" s="464"/>
      <c r="CF16" s="464"/>
      <c r="CG16" s="464"/>
      <c r="CH16" s="464"/>
      <c r="CI16" s="465"/>
      <c r="CJ16" s="463"/>
      <c r="CK16" s="464"/>
      <c r="CL16" s="464"/>
      <c r="CM16" s="464"/>
      <c r="CN16" s="464"/>
      <c r="CO16" s="464"/>
      <c r="CP16" s="464"/>
      <c r="CQ16" s="464"/>
      <c r="CR16" s="464"/>
      <c r="CS16" s="464"/>
      <c r="CT16" s="464"/>
      <c r="CU16" s="464"/>
      <c r="CV16" s="464"/>
      <c r="CW16" s="464"/>
      <c r="CX16" s="464"/>
      <c r="CY16" s="464"/>
      <c r="CZ16" s="464"/>
      <c r="DA16" s="465"/>
    </row>
    <row r="17" spans="1:105" s="164" customFormat="1" ht="15" customHeight="1" x14ac:dyDescent="0.25">
      <c r="A17" s="450"/>
      <c r="B17" s="451"/>
      <c r="C17" s="451"/>
      <c r="D17" s="451"/>
      <c r="E17" s="451"/>
      <c r="F17" s="452"/>
      <c r="G17" s="456" t="s">
        <v>309</v>
      </c>
      <c r="H17" s="457"/>
      <c r="I17" s="457"/>
      <c r="J17" s="457"/>
      <c r="K17" s="457"/>
      <c r="L17" s="457"/>
      <c r="M17" s="457"/>
      <c r="N17" s="457"/>
      <c r="O17" s="457"/>
      <c r="P17" s="457"/>
      <c r="Q17" s="457"/>
      <c r="R17" s="457"/>
      <c r="S17" s="457"/>
      <c r="T17" s="457"/>
      <c r="U17" s="457"/>
      <c r="V17" s="457"/>
      <c r="W17" s="457"/>
      <c r="X17" s="457"/>
      <c r="Y17" s="457"/>
      <c r="Z17" s="457"/>
      <c r="AA17" s="457"/>
      <c r="AB17" s="457"/>
      <c r="AC17" s="457"/>
      <c r="AD17" s="458"/>
      <c r="AE17" s="459" t="s">
        <v>7</v>
      </c>
      <c r="AF17" s="460"/>
      <c r="AG17" s="460"/>
      <c r="AH17" s="460"/>
      <c r="AI17" s="460"/>
      <c r="AJ17" s="460"/>
      <c r="AK17" s="460"/>
      <c r="AL17" s="460"/>
      <c r="AM17" s="460"/>
      <c r="AN17" s="460"/>
      <c r="AO17" s="460"/>
      <c r="AP17" s="460"/>
      <c r="AQ17" s="460"/>
      <c r="AR17" s="460"/>
      <c r="AS17" s="460"/>
      <c r="AT17" s="460"/>
      <c r="AU17" s="460"/>
      <c r="AV17" s="460"/>
      <c r="AW17" s="460"/>
      <c r="AX17" s="460"/>
      <c r="AY17" s="461"/>
      <c r="AZ17" s="459" t="s">
        <v>7</v>
      </c>
      <c r="BA17" s="460"/>
      <c r="BB17" s="460"/>
      <c r="BC17" s="460"/>
      <c r="BD17" s="460"/>
      <c r="BE17" s="460"/>
      <c r="BF17" s="460"/>
      <c r="BG17" s="460"/>
      <c r="BH17" s="460"/>
      <c r="BI17" s="460"/>
      <c r="BJ17" s="460"/>
      <c r="BK17" s="460"/>
      <c r="BL17" s="460"/>
      <c r="BM17" s="460"/>
      <c r="BN17" s="460"/>
      <c r="BO17" s="460"/>
      <c r="BP17" s="460"/>
      <c r="BQ17" s="461"/>
      <c r="BR17" s="459" t="s">
        <v>7</v>
      </c>
      <c r="BS17" s="460"/>
      <c r="BT17" s="460"/>
      <c r="BU17" s="460"/>
      <c r="BV17" s="460"/>
      <c r="BW17" s="460"/>
      <c r="BX17" s="460"/>
      <c r="BY17" s="460"/>
      <c r="BZ17" s="460"/>
      <c r="CA17" s="460"/>
      <c r="CB17" s="460"/>
      <c r="CC17" s="460"/>
      <c r="CD17" s="460"/>
      <c r="CE17" s="460"/>
      <c r="CF17" s="460"/>
      <c r="CG17" s="460"/>
      <c r="CH17" s="460"/>
      <c r="CI17" s="461"/>
      <c r="CJ17" s="459">
        <v>0</v>
      </c>
      <c r="CK17" s="460"/>
      <c r="CL17" s="460"/>
      <c r="CM17" s="460"/>
      <c r="CN17" s="460"/>
      <c r="CO17" s="460"/>
      <c r="CP17" s="460"/>
      <c r="CQ17" s="460"/>
      <c r="CR17" s="460"/>
      <c r="CS17" s="460"/>
      <c r="CT17" s="460"/>
      <c r="CU17" s="460"/>
      <c r="CV17" s="460"/>
      <c r="CW17" s="460"/>
      <c r="CX17" s="460"/>
      <c r="CY17" s="460"/>
      <c r="CZ17" s="460"/>
      <c r="DA17" s="461"/>
    </row>
    <row r="19" spans="1:105" s="159" customFormat="1" ht="41.25" customHeight="1" x14ac:dyDescent="0.2">
      <c r="A19" s="482" t="s">
        <v>320</v>
      </c>
      <c r="B19" s="482"/>
      <c r="C19" s="482"/>
      <c r="D19" s="482"/>
      <c r="E19" s="482"/>
      <c r="F19" s="482"/>
      <c r="G19" s="482"/>
      <c r="H19" s="482"/>
      <c r="I19" s="482"/>
      <c r="J19" s="482"/>
      <c r="K19" s="482"/>
      <c r="L19" s="482"/>
      <c r="M19" s="482"/>
      <c r="N19" s="482"/>
      <c r="O19" s="482"/>
      <c r="P19" s="482"/>
      <c r="Q19" s="482"/>
      <c r="R19" s="482"/>
      <c r="S19" s="482"/>
      <c r="T19" s="482"/>
      <c r="U19" s="482"/>
      <c r="V19" s="482"/>
      <c r="W19" s="482"/>
      <c r="X19" s="482"/>
      <c r="Y19" s="482"/>
      <c r="Z19" s="482"/>
      <c r="AA19" s="482"/>
      <c r="AB19" s="482"/>
      <c r="AC19" s="482"/>
      <c r="AD19" s="482"/>
      <c r="AE19" s="482"/>
      <c r="AF19" s="482"/>
      <c r="AG19" s="482"/>
      <c r="AH19" s="482"/>
      <c r="AI19" s="482"/>
      <c r="AJ19" s="482"/>
      <c r="AK19" s="482"/>
      <c r="AL19" s="482"/>
      <c r="AM19" s="482"/>
      <c r="AN19" s="482"/>
      <c r="AO19" s="482"/>
      <c r="AP19" s="482"/>
      <c r="AQ19" s="482"/>
      <c r="AR19" s="482"/>
      <c r="AS19" s="482"/>
      <c r="AT19" s="482"/>
      <c r="AU19" s="482"/>
      <c r="AV19" s="482"/>
      <c r="AW19" s="482"/>
      <c r="AX19" s="482"/>
      <c r="AY19" s="482"/>
      <c r="AZ19" s="482"/>
      <c r="BA19" s="482"/>
      <c r="BB19" s="482"/>
      <c r="BC19" s="482"/>
      <c r="BD19" s="482"/>
      <c r="BE19" s="482"/>
      <c r="BF19" s="482"/>
      <c r="BG19" s="482"/>
      <c r="BH19" s="482"/>
      <c r="BI19" s="482"/>
      <c r="BJ19" s="482"/>
      <c r="BK19" s="482"/>
      <c r="BL19" s="482"/>
      <c r="BM19" s="482"/>
      <c r="BN19" s="482"/>
      <c r="BO19" s="482"/>
      <c r="BP19" s="482"/>
      <c r="BQ19" s="482"/>
      <c r="BR19" s="482"/>
      <c r="BS19" s="482"/>
      <c r="BT19" s="482"/>
      <c r="BU19" s="482"/>
      <c r="BV19" s="482"/>
      <c r="BW19" s="482"/>
      <c r="BX19" s="482"/>
      <c r="BY19" s="482"/>
      <c r="BZ19" s="482"/>
      <c r="CA19" s="482"/>
      <c r="CB19" s="482"/>
      <c r="CC19" s="482"/>
      <c r="CD19" s="482"/>
      <c r="CE19" s="482"/>
      <c r="CF19" s="482"/>
      <c r="CG19" s="482"/>
      <c r="CH19" s="482"/>
      <c r="CI19" s="482"/>
      <c r="CJ19" s="482"/>
      <c r="CK19" s="482"/>
      <c r="CL19" s="482"/>
      <c r="CM19" s="482"/>
      <c r="CN19" s="482"/>
      <c r="CO19" s="482"/>
      <c r="CP19" s="482"/>
      <c r="CQ19" s="482"/>
      <c r="CR19" s="482"/>
      <c r="CS19" s="482"/>
      <c r="CT19" s="482"/>
      <c r="CU19" s="482"/>
      <c r="CV19" s="482"/>
      <c r="CW19" s="482"/>
      <c r="CX19" s="482"/>
      <c r="CY19" s="482"/>
      <c r="CZ19" s="482"/>
      <c r="DA19" s="482"/>
    </row>
    <row r="20" spans="1:105" ht="10.5" customHeight="1" x14ac:dyDescent="0.25"/>
    <row r="21" spans="1:105" ht="55.5" customHeight="1" x14ac:dyDescent="0.25">
      <c r="A21" s="435" t="s">
        <v>299</v>
      </c>
      <c r="B21" s="436"/>
      <c r="C21" s="436"/>
      <c r="D21" s="436"/>
      <c r="E21" s="436"/>
      <c r="F21" s="437"/>
      <c r="G21" s="435" t="s">
        <v>321</v>
      </c>
      <c r="H21" s="436"/>
      <c r="I21" s="436"/>
      <c r="J21" s="436"/>
      <c r="K21" s="436"/>
      <c r="L21" s="436"/>
      <c r="M21" s="436"/>
      <c r="N21" s="436"/>
      <c r="O21" s="436"/>
      <c r="P21" s="436"/>
      <c r="Q21" s="436"/>
      <c r="R21" s="436"/>
      <c r="S21" s="436"/>
      <c r="T21" s="436"/>
      <c r="U21" s="436"/>
      <c r="V21" s="436"/>
      <c r="W21" s="436"/>
      <c r="X21" s="436"/>
      <c r="Y21" s="436"/>
      <c r="Z21" s="436"/>
      <c r="AA21" s="436"/>
      <c r="AB21" s="436"/>
      <c r="AC21" s="436"/>
      <c r="AD21" s="436"/>
      <c r="AE21" s="436"/>
      <c r="AF21" s="436"/>
      <c r="AG21" s="436"/>
      <c r="AH21" s="436"/>
      <c r="AI21" s="436"/>
      <c r="AJ21" s="436"/>
      <c r="AK21" s="436"/>
      <c r="AL21" s="436"/>
      <c r="AM21" s="436"/>
      <c r="AN21" s="436"/>
      <c r="AO21" s="436"/>
      <c r="AP21" s="436"/>
      <c r="AQ21" s="436"/>
      <c r="AR21" s="436"/>
      <c r="AS21" s="436"/>
      <c r="AT21" s="436"/>
      <c r="AU21" s="436"/>
      <c r="AV21" s="436"/>
      <c r="AW21" s="436"/>
      <c r="AX21" s="436"/>
      <c r="AY21" s="436"/>
      <c r="AZ21" s="436"/>
      <c r="BA21" s="436"/>
      <c r="BB21" s="436"/>
      <c r="BC21" s="436"/>
      <c r="BD21" s="436"/>
      <c r="BE21" s="436"/>
      <c r="BF21" s="436"/>
      <c r="BG21" s="436"/>
      <c r="BH21" s="436"/>
      <c r="BI21" s="436"/>
      <c r="BJ21" s="436"/>
      <c r="BK21" s="436"/>
      <c r="BL21" s="436"/>
      <c r="BM21" s="436"/>
      <c r="BN21" s="436"/>
      <c r="BO21" s="436"/>
      <c r="BP21" s="436"/>
      <c r="BQ21" s="436"/>
      <c r="BR21" s="436"/>
      <c r="BS21" s="436"/>
      <c r="BT21" s="436"/>
      <c r="BU21" s="436"/>
      <c r="BV21" s="437"/>
      <c r="BW21" s="435" t="s">
        <v>322</v>
      </c>
      <c r="BX21" s="436"/>
      <c r="BY21" s="436"/>
      <c r="BZ21" s="436"/>
      <c r="CA21" s="436"/>
      <c r="CB21" s="436"/>
      <c r="CC21" s="436"/>
      <c r="CD21" s="436"/>
      <c r="CE21" s="436"/>
      <c r="CF21" s="436"/>
      <c r="CG21" s="436"/>
      <c r="CH21" s="436"/>
      <c r="CI21" s="436"/>
      <c r="CJ21" s="436"/>
      <c r="CK21" s="436"/>
      <c r="CL21" s="437"/>
      <c r="CM21" s="435" t="s">
        <v>323</v>
      </c>
      <c r="CN21" s="436"/>
      <c r="CO21" s="436"/>
      <c r="CP21" s="436"/>
      <c r="CQ21" s="436"/>
      <c r="CR21" s="436"/>
      <c r="CS21" s="436"/>
      <c r="CT21" s="436"/>
      <c r="CU21" s="436"/>
      <c r="CV21" s="436"/>
      <c r="CW21" s="436"/>
      <c r="CX21" s="436"/>
      <c r="CY21" s="436"/>
      <c r="CZ21" s="436"/>
      <c r="DA21" s="437"/>
    </row>
    <row r="22" spans="1:105" s="158" customFormat="1" ht="12.75" x14ac:dyDescent="0.2">
      <c r="A22" s="467">
        <v>1</v>
      </c>
      <c r="B22" s="468"/>
      <c r="C22" s="468"/>
      <c r="D22" s="468"/>
      <c r="E22" s="468"/>
      <c r="F22" s="469"/>
      <c r="G22" s="467">
        <v>2</v>
      </c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9"/>
      <c r="BW22" s="467">
        <v>3</v>
      </c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9"/>
      <c r="CM22" s="467">
        <v>4</v>
      </c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9"/>
    </row>
    <row r="23" spans="1:105" ht="15" customHeight="1" x14ac:dyDescent="0.25">
      <c r="A23" s="450" t="s">
        <v>324</v>
      </c>
      <c r="B23" s="451"/>
      <c r="C23" s="451"/>
      <c r="D23" s="451"/>
      <c r="E23" s="451"/>
      <c r="F23" s="452"/>
      <c r="G23" s="165"/>
      <c r="H23" s="454" t="s">
        <v>325</v>
      </c>
      <c r="I23" s="454"/>
      <c r="J23" s="454"/>
      <c r="K23" s="454"/>
      <c r="L23" s="454"/>
      <c r="M23" s="454"/>
      <c r="N23" s="454"/>
      <c r="O23" s="454"/>
      <c r="P23" s="454"/>
      <c r="Q23" s="454"/>
      <c r="R23" s="454"/>
      <c r="S23" s="454"/>
      <c r="T23" s="454"/>
      <c r="U23" s="454"/>
      <c r="V23" s="454"/>
      <c r="W23" s="454"/>
      <c r="X23" s="454"/>
      <c r="Y23" s="454"/>
      <c r="Z23" s="454"/>
      <c r="AA23" s="454"/>
      <c r="AB23" s="454"/>
      <c r="AC23" s="454"/>
      <c r="AD23" s="454"/>
      <c r="AE23" s="454"/>
      <c r="AF23" s="454"/>
      <c r="AG23" s="454"/>
      <c r="AH23" s="454"/>
      <c r="AI23" s="454"/>
      <c r="AJ23" s="454"/>
      <c r="AK23" s="454"/>
      <c r="AL23" s="454"/>
      <c r="AM23" s="454"/>
      <c r="AN23" s="454"/>
      <c r="AO23" s="454"/>
      <c r="AP23" s="454"/>
      <c r="AQ23" s="454"/>
      <c r="AR23" s="454"/>
      <c r="AS23" s="454"/>
      <c r="AT23" s="454"/>
      <c r="AU23" s="454"/>
      <c r="AV23" s="454"/>
      <c r="AW23" s="454"/>
      <c r="AX23" s="454"/>
      <c r="AY23" s="454"/>
      <c r="AZ23" s="454"/>
      <c r="BA23" s="454"/>
      <c r="BB23" s="454"/>
      <c r="BC23" s="454"/>
      <c r="BD23" s="454"/>
      <c r="BE23" s="454"/>
      <c r="BF23" s="454"/>
      <c r="BG23" s="454"/>
      <c r="BH23" s="454"/>
      <c r="BI23" s="454"/>
      <c r="BJ23" s="454"/>
      <c r="BK23" s="454"/>
      <c r="BL23" s="454"/>
      <c r="BM23" s="454"/>
      <c r="BN23" s="454"/>
      <c r="BO23" s="454"/>
      <c r="BP23" s="454"/>
      <c r="BQ23" s="454"/>
      <c r="BR23" s="454"/>
      <c r="BS23" s="454"/>
      <c r="BT23" s="454"/>
      <c r="BU23" s="454"/>
      <c r="BV23" s="455"/>
      <c r="BW23" s="463" t="s">
        <v>7</v>
      </c>
      <c r="BX23" s="464"/>
      <c r="BY23" s="464"/>
      <c r="BZ23" s="464"/>
      <c r="CA23" s="464"/>
      <c r="CB23" s="464"/>
      <c r="CC23" s="464"/>
      <c r="CD23" s="464"/>
      <c r="CE23" s="464"/>
      <c r="CF23" s="464"/>
      <c r="CG23" s="464"/>
      <c r="CH23" s="464"/>
      <c r="CI23" s="464"/>
      <c r="CJ23" s="464"/>
      <c r="CK23" s="464"/>
      <c r="CL23" s="465"/>
      <c r="CM23" s="463"/>
      <c r="CN23" s="464"/>
      <c r="CO23" s="464"/>
      <c r="CP23" s="464"/>
      <c r="CQ23" s="464"/>
      <c r="CR23" s="464"/>
      <c r="CS23" s="464"/>
      <c r="CT23" s="464"/>
      <c r="CU23" s="464"/>
      <c r="CV23" s="464"/>
      <c r="CW23" s="464"/>
      <c r="CX23" s="464"/>
      <c r="CY23" s="464"/>
      <c r="CZ23" s="464"/>
      <c r="DA23" s="465"/>
    </row>
    <row r="24" spans="1:105" s="158" customFormat="1" ht="12.75" customHeight="1" x14ac:dyDescent="0.2">
      <c r="A24" s="485" t="s">
        <v>326</v>
      </c>
      <c r="B24" s="486"/>
      <c r="C24" s="486"/>
      <c r="D24" s="486"/>
      <c r="E24" s="486"/>
      <c r="F24" s="487"/>
      <c r="G24" s="166"/>
      <c r="H24" s="491" t="s">
        <v>4</v>
      </c>
      <c r="I24" s="491"/>
      <c r="J24" s="491"/>
      <c r="K24" s="491"/>
      <c r="L24" s="491"/>
      <c r="M24" s="491"/>
      <c r="N24" s="491"/>
      <c r="O24" s="491"/>
      <c r="P24" s="491"/>
      <c r="Q24" s="491"/>
      <c r="R24" s="491"/>
      <c r="S24" s="491"/>
      <c r="T24" s="491"/>
      <c r="U24" s="491"/>
      <c r="V24" s="491"/>
      <c r="W24" s="491"/>
      <c r="X24" s="491"/>
      <c r="Y24" s="491"/>
      <c r="Z24" s="491"/>
      <c r="AA24" s="491"/>
      <c r="AB24" s="491"/>
      <c r="AC24" s="491"/>
      <c r="AD24" s="491"/>
      <c r="AE24" s="491"/>
      <c r="AF24" s="491"/>
      <c r="AG24" s="491"/>
      <c r="AH24" s="491"/>
      <c r="AI24" s="491"/>
      <c r="AJ24" s="491"/>
      <c r="AK24" s="491"/>
      <c r="AL24" s="491"/>
      <c r="AM24" s="491"/>
      <c r="AN24" s="491"/>
      <c r="AO24" s="491"/>
      <c r="AP24" s="491"/>
      <c r="AQ24" s="491"/>
      <c r="AR24" s="491"/>
      <c r="AS24" s="491"/>
      <c r="AT24" s="491"/>
      <c r="AU24" s="491"/>
      <c r="AV24" s="491"/>
      <c r="AW24" s="491"/>
      <c r="AX24" s="491"/>
      <c r="AY24" s="491"/>
      <c r="AZ24" s="491"/>
      <c r="BA24" s="491"/>
      <c r="BB24" s="491"/>
      <c r="BC24" s="491"/>
      <c r="BD24" s="491"/>
      <c r="BE24" s="491"/>
      <c r="BF24" s="491"/>
      <c r="BG24" s="491"/>
      <c r="BH24" s="491"/>
      <c r="BI24" s="491"/>
      <c r="BJ24" s="491"/>
      <c r="BK24" s="491"/>
      <c r="BL24" s="491"/>
      <c r="BM24" s="491"/>
      <c r="BN24" s="491"/>
      <c r="BO24" s="491"/>
      <c r="BP24" s="491"/>
      <c r="BQ24" s="491"/>
      <c r="BR24" s="491"/>
      <c r="BS24" s="491"/>
      <c r="BT24" s="491"/>
      <c r="BU24" s="491"/>
      <c r="BV24" s="492"/>
      <c r="BW24" s="476">
        <f>'стр 15'!E5+'стр 15'!E7+'стр 15'!E6+'стр 15'!E8</f>
        <v>26089203.680000003</v>
      </c>
      <c r="BX24" s="477"/>
      <c r="BY24" s="477"/>
      <c r="BZ24" s="477"/>
      <c r="CA24" s="477"/>
      <c r="CB24" s="477"/>
      <c r="CC24" s="477"/>
      <c r="CD24" s="477"/>
      <c r="CE24" s="477"/>
      <c r="CF24" s="477"/>
      <c r="CG24" s="477"/>
      <c r="CH24" s="477"/>
      <c r="CI24" s="477"/>
      <c r="CJ24" s="477"/>
      <c r="CK24" s="477"/>
      <c r="CL24" s="478"/>
      <c r="CM24" s="476">
        <f>BW24*0.22</f>
        <v>5739624.8096000012</v>
      </c>
      <c r="CN24" s="477"/>
      <c r="CO24" s="477"/>
      <c r="CP24" s="477"/>
      <c r="CQ24" s="477"/>
      <c r="CR24" s="477"/>
      <c r="CS24" s="477"/>
      <c r="CT24" s="477"/>
      <c r="CU24" s="477"/>
      <c r="CV24" s="477"/>
      <c r="CW24" s="477"/>
      <c r="CX24" s="477"/>
      <c r="CY24" s="477"/>
      <c r="CZ24" s="477"/>
      <c r="DA24" s="478"/>
    </row>
    <row r="25" spans="1:105" s="158" customFormat="1" ht="12.75" customHeight="1" x14ac:dyDescent="0.2">
      <c r="A25" s="488"/>
      <c r="B25" s="489"/>
      <c r="C25" s="489"/>
      <c r="D25" s="489"/>
      <c r="E25" s="489"/>
      <c r="F25" s="490"/>
      <c r="G25" s="167"/>
      <c r="H25" s="483" t="s">
        <v>327</v>
      </c>
      <c r="I25" s="483"/>
      <c r="J25" s="483"/>
      <c r="K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  <c r="W25" s="483"/>
      <c r="X25" s="483"/>
      <c r="Y25" s="483"/>
      <c r="Z25" s="483"/>
      <c r="AA25" s="483"/>
      <c r="AB25" s="483"/>
      <c r="AC25" s="483"/>
      <c r="AD25" s="483"/>
      <c r="AE25" s="483"/>
      <c r="AF25" s="483"/>
      <c r="AG25" s="483"/>
      <c r="AH25" s="483"/>
      <c r="AI25" s="483"/>
      <c r="AJ25" s="483"/>
      <c r="AK25" s="483"/>
      <c r="AL25" s="483"/>
      <c r="AM25" s="483"/>
      <c r="AN25" s="483"/>
      <c r="AO25" s="483"/>
      <c r="AP25" s="483"/>
      <c r="AQ25" s="483"/>
      <c r="AR25" s="483"/>
      <c r="AS25" s="483"/>
      <c r="AT25" s="483"/>
      <c r="AU25" s="483"/>
      <c r="AV25" s="483"/>
      <c r="AW25" s="483"/>
      <c r="AX25" s="483"/>
      <c r="AY25" s="483"/>
      <c r="AZ25" s="483"/>
      <c r="BA25" s="483"/>
      <c r="BB25" s="483"/>
      <c r="BC25" s="483"/>
      <c r="BD25" s="483"/>
      <c r="BE25" s="483"/>
      <c r="BF25" s="483"/>
      <c r="BG25" s="483"/>
      <c r="BH25" s="483"/>
      <c r="BI25" s="483"/>
      <c r="BJ25" s="483"/>
      <c r="BK25" s="483"/>
      <c r="BL25" s="483"/>
      <c r="BM25" s="483"/>
      <c r="BN25" s="483"/>
      <c r="BO25" s="483"/>
      <c r="BP25" s="483"/>
      <c r="BQ25" s="483"/>
      <c r="BR25" s="483"/>
      <c r="BS25" s="483"/>
      <c r="BT25" s="483"/>
      <c r="BU25" s="483"/>
      <c r="BV25" s="484"/>
      <c r="BW25" s="479"/>
      <c r="BX25" s="480"/>
      <c r="BY25" s="480"/>
      <c r="BZ25" s="480"/>
      <c r="CA25" s="480"/>
      <c r="CB25" s="480"/>
      <c r="CC25" s="480"/>
      <c r="CD25" s="480"/>
      <c r="CE25" s="480"/>
      <c r="CF25" s="480"/>
      <c r="CG25" s="480"/>
      <c r="CH25" s="480"/>
      <c r="CI25" s="480"/>
      <c r="CJ25" s="480"/>
      <c r="CK25" s="480"/>
      <c r="CL25" s="481"/>
      <c r="CM25" s="479"/>
      <c r="CN25" s="480"/>
      <c r="CO25" s="480"/>
      <c r="CP25" s="480"/>
      <c r="CQ25" s="480"/>
      <c r="CR25" s="480"/>
      <c r="CS25" s="480"/>
      <c r="CT25" s="480"/>
      <c r="CU25" s="480"/>
      <c r="CV25" s="480"/>
      <c r="CW25" s="480"/>
      <c r="CX25" s="480"/>
      <c r="CY25" s="480"/>
      <c r="CZ25" s="480"/>
      <c r="DA25" s="481"/>
    </row>
    <row r="26" spans="1:105" s="158" customFormat="1" ht="13.7" customHeight="1" x14ac:dyDescent="0.2">
      <c r="A26" s="450" t="s">
        <v>328</v>
      </c>
      <c r="B26" s="451"/>
      <c r="C26" s="451"/>
      <c r="D26" s="451"/>
      <c r="E26" s="451"/>
      <c r="F26" s="452"/>
      <c r="G26" s="165"/>
      <c r="H26" s="493" t="s">
        <v>329</v>
      </c>
      <c r="I26" s="493"/>
      <c r="J26" s="493"/>
      <c r="K26" s="493"/>
      <c r="L26" s="493"/>
      <c r="M26" s="493"/>
      <c r="N26" s="493"/>
      <c r="O26" s="493"/>
      <c r="P26" s="493"/>
      <c r="Q26" s="493"/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C26" s="493"/>
      <c r="AD26" s="493"/>
      <c r="AE26" s="493"/>
      <c r="AF26" s="493"/>
      <c r="AG26" s="493"/>
      <c r="AH26" s="493"/>
      <c r="AI26" s="493"/>
      <c r="AJ26" s="493"/>
      <c r="AK26" s="493"/>
      <c r="AL26" s="493"/>
      <c r="AM26" s="493"/>
      <c r="AN26" s="493"/>
      <c r="AO26" s="493"/>
      <c r="AP26" s="493"/>
      <c r="AQ26" s="493"/>
      <c r="AR26" s="493"/>
      <c r="AS26" s="493"/>
      <c r="AT26" s="493"/>
      <c r="AU26" s="493"/>
      <c r="AV26" s="493"/>
      <c r="AW26" s="493"/>
      <c r="AX26" s="493"/>
      <c r="AY26" s="493"/>
      <c r="AZ26" s="493"/>
      <c r="BA26" s="493"/>
      <c r="BB26" s="493"/>
      <c r="BC26" s="493"/>
      <c r="BD26" s="493"/>
      <c r="BE26" s="493"/>
      <c r="BF26" s="493"/>
      <c r="BG26" s="493"/>
      <c r="BH26" s="493"/>
      <c r="BI26" s="493"/>
      <c r="BJ26" s="493"/>
      <c r="BK26" s="493"/>
      <c r="BL26" s="493"/>
      <c r="BM26" s="493"/>
      <c r="BN26" s="493"/>
      <c r="BO26" s="493"/>
      <c r="BP26" s="493"/>
      <c r="BQ26" s="493"/>
      <c r="BR26" s="493"/>
      <c r="BS26" s="493"/>
      <c r="BT26" s="493"/>
      <c r="BU26" s="493"/>
      <c r="BV26" s="494"/>
      <c r="BW26" s="466"/>
      <c r="BX26" s="470"/>
      <c r="BY26" s="470"/>
      <c r="BZ26" s="470"/>
      <c r="CA26" s="470"/>
      <c r="CB26" s="470"/>
      <c r="CC26" s="470"/>
      <c r="CD26" s="470"/>
      <c r="CE26" s="470"/>
      <c r="CF26" s="470"/>
      <c r="CG26" s="470"/>
      <c r="CH26" s="470"/>
      <c r="CI26" s="470"/>
      <c r="CJ26" s="470"/>
      <c r="CK26" s="470"/>
      <c r="CL26" s="471"/>
      <c r="CM26" s="466"/>
      <c r="CN26" s="470"/>
      <c r="CO26" s="470"/>
      <c r="CP26" s="470"/>
      <c r="CQ26" s="470"/>
      <c r="CR26" s="470"/>
      <c r="CS26" s="470"/>
      <c r="CT26" s="470"/>
      <c r="CU26" s="470"/>
      <c r="CV26" s="470"/>
      <c r="CW26" s="470"/>
      <c r="CX26" s="470"/>
      <c r="CY26" s="470"/>
      <c r="CZ26" s="470"/>
      <c r="DA26" s="471"/>
    </row>
    <row r="27" spans="1:105" s="158" customFormat="1" ht="26.25" customHeight="1" x14ac:dyDescent="0.2">
      <c r="A27" s="450" t="s">
        <v>330</v>
      </c>
      <c r="B27" s="451"/>
      <c r="C27" s="451"/>
      <c r="D27" s="451"/>
      <c r="E27" s="451"/>
      <c r="F27" s="452"/>
      <c r="G27" s="165"/>
      <c r="H27" s="493" t="s">
        <v>331</v>
      </c>
      <c r="I27" s="493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3"/>
      <c r="AC27" s="493"/>
      <c r="AD27" s="493"/>
      <c r="AE27" s="493"/>
      <c r="AF27" s="493"/>
      <c r="AG27" s="493"/>
      <c r="AH27" s="493"/>
      <c r="AI27" s="493"/>
      <c r="AJ27" s="493"/>
      <c r="AK27" s="493"/>
      <c r="AL27" s="493"/>
      <c r="AM27" s="493"/>
      <c r="AN27" s="493"/>
      <c r="AO27" s="493"/>
      <c r="AP27" s="493"/>
      <c r="AQ27" s="493"/>
      <c r="AR27" s="493"/>
      <c r="AS27" s="493"/>
      <c r="AT27" s="493"/>
      <c r="AU27" s="493"/>
      <c r="AV27" s="493"/>
      <c r="AW27" s="493"/>
      <c r="AX27" s="493"/>
      <c r="AY27" s="493"/>
      <c r="AZ27" s="493"/>
      <c r="BA27" s="493"/>
      <c r="BB27" s="493"/>
      <c r="BC27" s="493"/>
      <c r="BD27" s="493"/>
      <c r="BE27" s="493"/>
      <c r="BF27" s="493"/>
      <c r="BG27" s="493"/>
      <c r="BH27" s="493"/>
      <c r="BI27" s="493"/>
      <c r="BJ27" s="493"/>
      <c r="BK27" s="493"/>
      <c r="BL27" s="493"/>
      <c r="BM27" s="493"/>
      <c r="BN27" s="493"/>
      <c r="BO27" s="493"/>
      <c r="BP27" s="493"/>
      <c r="BQ27" s="493"/>
      <c r="BR27" s="493"/>
      <c r="BS27" s="493"/>
      <c r="BT27" s="493"/>
      <c r="BU27" s="493"/>
      <c r="BV27" s="494"/>
      <c r="BW27" s="466"/>
      <c r="BX27" s="470"/>
      <c r="BY27" s="470"/>
      <c r="BZ27" s="470"/>
      <c r="CA27" s="470"/>
      <c r="CB27" s="470"/>
      <c r="CC27" s="470"/>
      <c r="CD27" s="470"/>
      <c r="CE27" s="470"/>
      <c r="CF27" s="470"/>
      <c r="CG27" s="470"/>
      <c r="CH27" s="470"/>
      <c r="CI27" s="470"/>
      <c r="CJ27" s="470"/>
      <c r="CK27" s="470"/>
      <c r="CL27" s="471"/>
      <c r="CM27" s="466"/>
      <c r="CN27" s="470"/>
      <c r="CO27" s="470"/>
      <c r="CP27" s="470"/>
      <c r="CQ27" s="470"/>
      <c r="CR27" s="470"/>
      <c r="CS27" s="470"/>
      <c r="CT27" s="470"/>
      <c r="CU27" s="470"/>
      <c r="CV27" s="470"/>
      <c r="CW27" s="470"/>
      <c r="CX27" s="470"/>
      <c r="CY27" s="470"/>
      <c r="CZ27" s="470"/>
      <c r="DA27" s="471"/>
    </row>
    <row r="28" spans="1:105" s="158" customFormat="1" ht="26.25" customHeight="1" x14ac:dyDescent="0.2">
      <c r="A28" s="450" t="s">
        <v>198</v>
      </c>
      <c r="B28" s="451"/>
      <c r="C28" s="451"/>
      <c r="D28" s="451"/>
      <c r="E28" s="451"/>
      <c r="F28" s="452"/>
      <c r="G28" s="165"/>
      <c r="H28" s="454" t="s">
        <v>332</v>
      </c>
      <c r="I28" s="454"/>
      <c r="J28" s="454"/>
      <c r="K28" s="454"/>
      <c r="L28" s="454"/>
      <c r="M28" s="454"/>
      <c r="N28" s="454"/>
      <c r="O28" s="454"/>
      <c r="P28" s="454"/>
      <c r="Q28" s="454"/>
      <c r="R28" s="454"/>
      <c r="S28" s="454"/>
      <c r="T28" s="454"/>
      <c r="U28" s="454"/>
      <c r="V28" s="454"/>
      <c r="W28" s="454"/>
      <c r="X28" s="454"/>
      <c r="Y28" s="454"/>
      <c r="Z28" s="454"/>
      <c r="AA28" s="454"/>
      <c r="AB28" s="454"/>
      <c r="AC28" s="454"/>
      <c r="AD28" s="454"/>
      <c r="AE28" s="454"/>
      <c r="AF28" s="454"/>
      <c r="AG28" s="454"/>
      <c r="AH28" s="454"/>
      <c r="AI28" s="454"/>
      <c r="AJ28" s="454"/>
      <c r="AK28" s="454"/>
      <c r="AL28" s="454"/>
      <c r="AM28" s="454"/>
      <c r="AN28" s="454"/>
      <c r="AO28" s="454"/>
      <c r="AP28" s="454"/>
      <c r="AQ28" s="454"/>
      <c r="AR28" s="454"/>
      <c r="AS28" s="454"/>
      <c r="AT28" s="454"/>
      <c r="AU28" s="454"/>
      <c r="AV28" s="454"/>
      <c r="AW28" s="454"/>
      <c r="AX28" s="454"/>
      <c r="AY28" s="454"/>
      <c r="AZ28" s="454"/>
      <c r="BA28" s="454"/>
      <c r="BB28" s="454"/>
      <c r="BC28" s="454"/>
      <c r="BD28" s="454"/>
      <c r="BE28" s="454"/>
      <c r="BF28" s="454"/>
      <c r="BG28" s="454"/>
      <c r="BH28" s="454"/>
      <c r="BI28" s="454"/>
      <c r="BJ28" s="454"/>
      <c r="BK28" s="454"/>
      <c r="BL28" s="454"/>
      <c r="BM28" s="454"/>
      <c r="BN28" s="454"/>
      <c r="BO28" s="454"/>
      <c r="BP28" s="454"/>
      <c r="BQ28" s="454"/>
      <c r="BR28" s="454"/>
      <c r="BS28" s="454"/>
      <c r="BT28" s="454"/>
      <c r="BU28" s="454"/>
      <c r="BV28" s="455"/>
      <c r="BW28" s="466" t="s">
        <v>7</v>
      </c>
      <c r="BX28" s="470"/>
      <c r="BY28" s="470"/>
      <c r="BZ28" s="470"/>
      <c r="CA28" s="470"/>
      <c r="CB28" s="470"/>
      <c r="CC28" s="470"/>
      <c r="CD28" s="470"/>
      <c r="CE28" s="470"/>
      <c r="CF28" s="470"/>
      <c r="CG28" s="470"/>
      <c r="CH28" s="470"/>
      <c r="CI28" s="470"/>
      <c r="CJ28" s="470"/>
      <c r="CK28" s="470"/>
      <c r="CL28" s="471"/>
      <c r="CM28" s="466"/>
      <c r="CN28" s="470"/>
      <c r="CO28" s="470"/>
      <c r="CP28" s="470"/>
      <c r="CQ28" s="470"/>
      <c r="CR28" s="470"/>
      <c r="CS28" s="470"/>
      <c r="CT28" s="470"/>
      <c r="CU28" s="470"/>
      <c r="CV28" s="470"/>
      <c r="CW28" s="470"/>
      <c r="CX28" s="470"/>
      <c r="CY28" s="470"/>
      <c r="CZ28" s="470"/>
      <c r="DA28" s="471"/>
    </row>
    <row r="29" spans="1:105" s="158" customFormat="1" ht="12.75" customHeight="1" x14ac:dyDescent="0.2">
      <c r="A29" s="485" t="s">
        <v>333</v>
      </c>
      <c r="B29" s="486"/>
      <c r="C29" s="486"/>
      <c r="D29" s="486"/>
      <c r="E29" s="486"/>
      <c r="F29" s="487"/>
      <c r="G29" s="166"/>
      <c r="H29" s="491" t="s">
        <v>4</v>
      </c>
      <c r="I29" s="491"/>
      <c r="J29" s="491"/>
      <c r="K29" s="491"/>
      <c r="L29" s="491"/>
      <c r="M29" s="491"/>
      <c r="N29" s="491"/>
      <c r="O29" s="491"/>
      <c r="P29" s="491"/>
      <c r="Q29" s="491"/>
      <c r="R29" s="491"/>
      <c r="S29" s="491"/>
      <c r="T29" s="491"/>
      <c r="U29" s="491"/>
      <c r="V29" s="491"/>
      <c r="W29" s="491"/>
      <c r="X29" s="491"/>
      <c r="Y29" s="491"/>
      <c r="Z29" s="491"/>
      <c r="AA29" s="491"/>
      <c r="AB29" s="491"/>
      <c r="AC29" s="491"/>
      <c r="AD29" s="491"/>
      <c r="AE29" s="491"/>
      <c r="AF29" s="491"/>
      <c r="AG29" s="491"/>
      <c r="AH29" s="491"/>
      <c r="AI29" s="491"/>
      <c r="AJ29" s="491"/>
      <c r="AK29" s="491"/>
      <c r="AL29" s="491"/>
      <c r="AM29" s="491"/>
      <c r="AN29" s="491"/>
      <c r="AO29" s="491"/>
      <c r="AP29" s="491"/>
      <c r="AQ29" s="491"/>
      <c r="AR29" s="491"/>
      <c r="AS29" s="491"/>
      <c r="AT29" s="491"/>
      <c r="AU29" s="491"/>
      <c r="AV29" s="491"/>
      <c r="AW29" s="491"/>
      <c r="AX29" s="491"/>
      <c r="AY29" s="491"/>
      <c r="AZ29" s="491"/>
      <c r="BA29" s="491"/>
      <c r="BB29" s="491"/>
      <c r="BC29" s="491"/>
      <c r="BD29" s="491"/>
      <c r="BE29" s="491"/>
      <c r="BF29" s="491"/>
      <c r="BG29" s="491"/>
      <c r="BH29" s="491"/>
      <c r="BI29" s="491"/>
      <c r="BJ29" s="491"/>
      <c r="BK29" s="491"/>
      <c r="BL29" s="491"/>
      <c r="BM29" s="491"/>
      <c r="BN29" s="491"/>
      <c r="BO29" s="491"/>
      <c r="BP29" s="491"/>
      <c r="BQ29" s="491"/>
      <c r="BR29" s="491"/>
      <c r="BS29" s="491"/>
      <c r="BT29" s="491"/>
      <c r="BU29" s="491"/>
      <c r="BV29" s="492"/>
      <c r="BW29" s="476">
        <f>BW24</f>
        <v>26089203.680000003</v>
      </c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8"/>
      <c r="CM29" s="476">
        <f>BW29*0.029</f>
        <v>756586.90672000009</v>
      </c>
      <c r="CN29" s="477"/>
      <c r="CO29" s="477"/>
      <c r="CP29" s="477"/>
      <c r="CQ29" s="477"/>
      <c r="CR29" s="477"/>
      <c r="CS29" s="477"/>
      <c r="CT29" s="477"/>
      <c r="CU29" s="477"/>
      <c r="CV29" s="477"/>
      <c r="CW29" s="477"/>
      <c r="CX29" s="477"/>
      <c r="CY29" s="477"/>
      <c r="CZ29" s="477"/>
      <c r="DA29" s="478"/>
    </row>
    <row r="30" spans="1:105" s="158" customFormat="1" ht="25.5" customHeight="1" x14ac:dyDescent="0.2">
      <c r="A30" s="488"/>
      <c r="B30" s="489"/>
      <c r="C30" s="489"/>
      <c r="D30" s="489"/>
      <c r="E30" s="489"/>
      <c r="F30" s="490"/>
      <c r="G30" s="167"/>
      <c r="H30" s="483" t="s">
        <v>334</v>
      </c>
      <c r="I30" s="483"/>
      <c r="J30" s="483"/>
      <c r="K30" s="483"/>
      <c r="L30" s="483"/>
      <c r="M30" s="483"/>
      <c r="N30" s="483"/>
      <c r="O30" s="483"/>
      <c r="P30" s="483"/>
      <c r="Q30" s="483"/>
      <c r="R30" s="483"/>
      <c r="S30" s="483"/>
      <c r="T30" s="483"/>
      <c r="U30" s="483"/>
      <c r="V30" s="483"/>
      <c r="W30" s="483"/>
      <c r="X30" s="483"/>
      <c r="Y30" s="483"/>
      <c r="Z30" s="483"/>
      <c r="AA30" s="483"/>
      <c r="AB30" s="483"/>
      <c r="AC30" s="483"/>
      <c r="AD30" s="483"/>
      <c r="AE30" s="483"/>
      <c r="AF30" s="483"/>
      <c r="AG30" s="483"/>
      <c r="AH30" s="483"/>
      <c r="AI30" s="483"/>
      <c r="AJ30" s="483"/>
      <c r="AK30" s="483"/>
      <c r="AL30" s="483"/>
      <c r="AM30" s="483"/>
      <c r="AN30" s="483"/>
      <c r="AO30" s="483"/>
      <c r="AP30" s="483"/>
      <c r="AQ30" s="483"/>
      <c r="AR30" s="483"/>
      <c r="AS30" s="483"/>
      <c r="AT30" s="483"/>
      <c r="AU30" s="483"/>
      <c r="AV30" s="483"/>
      <c r="AW30" s="483"/>
      <c r="AX30" s="483"/>
      <c r="AY30" s="483"/>
      <c r="AZ30" s="483"/>
      <c r="BA30" s="483"/>
      <c r="BB30" s="483"/>
      <c r="BC30" s="483"/>
      <c r="BD30" s="483"/>
      <c r="BE30" s="483"/>
      <c r="BF30" s="483"/>
      <c r="BG30" s="483"/>
      <c r="BH30" s="483"/>
      <c r="BI30" s="483"/>
      <c r="BJ30" s="483"/>
      <c r="BK30" s="483"/>
      <c r="BL30" s="483"/>
      <c r="BM30" s="483"/>
      <c r="BN30" s="483"/>
      <c r="BO30" s="483"/>
      <c r="BP30" s="483"/>
      <c r="BQ30" s="483"/>
      <c r="BR30" s="483"/>
      <c r="BS30" s="483"/>
      <c r="BT30" s="483"/>
      <c r="BU30" s="483"/>
      <c r="BV30" s="484"/>
      <c r="BW30" s="479"/>
      <c r="BX30" s="480"/>
      <c r="BY30" s="480"/>
      <c r="BZ30" s="480"/>
      <c r="CA30" s="480"/>
      <c r="CB30" s="480"/>
      <c r="CC30" s="480"/>
      <c r="CD30" s="480"/>
      <c r="CE30" s="480"/>
      <c r="CF30" s="480"/>
      <c r="CG30" s="480"/>
      <c r="CH30" s="480"/>
      <c r="CI30" s="480"/>
      <c r="CJ30" s="480"/>
      <c r="CK30" s="480"/>
      <c r="CL30" s="481"/>
      <c r="CM30" s="479"/>
      <c r="CN30" s="480"/>
      <c r="CO30" s="480"/>
      <c r="CP30" s="480"/>
      <c r="CQ30" s="480"/>
      <c r="CR30" s="480"/>
      <c r="CS30" s="480"/>
      <c r="CT30" s="480"/>
      <c r="CU30" s="480"/>
      <c r="CV30" s="480"/>
      <c r="CW30" s="480"/>
      <c r="CX30" s="480"/>
      <c r="CY30" s="480"/>
      <c r="CZ30" s="480"/>
      <c r="DA30" s="481"/>
    </row>
    <row r="31" spans="1:105" s="158" customFormat="1" ht="26.25" customHeight="1" x14ac:dyDescent="0.2">
      <c r="A31" s="450" t="s">
        <v>335</v>
      </c>
      <c r="B31" s="451"/>
      <c r="C31" s="451"/>
      <c r="D31" s="451"/>
      <c r="E31" s="451"/>
      <c r="F31" s="452"/>
      <c r="G31" s="165"/>
      <c r="H31" s="493" t="s">
        <v>336</v>
      </c>
      <c r="I31" s="493"/>
      <c r="J31" s="493"/>
      <c r="K31" s="493"/>
      <c r="L31" s="493"/>
      <c r="M31" s="493"/>
      <c r="N31" s="493"/>
      <c r="O31" s="493"/>
      <c r="P31" s="493"/>
      <c r="Q31" s="493"/>
      <c r="R31" s="493"/>
      <c r="S31" s="493"/>
      <c r="T31" s="493"/>
      <c r="U31" s="493"/>
      <c r="V31" s="493"/>
      <c r="W31" s="493"/>
      <c r="X31" s="493"/>
      <c r="Y31" s="493"/>
      <c r="Z31" s="493"/>
      <c r="AA31" s="493"/>
      <c r="AB31" s="493"/>
      <c r="AC31" s="493"/>
      <c r="AD31" s="493"/>
      <c r="AE31" s="493"/>
      <c r="AF31" s="493"/>
      <c r="AG31" s="493"/>
      <c r="AH31" s="493"/>
      <c r="AI31" s="493"/>
      <c r="AJ31" s="493"/>
      <c r="AK31" s="493"/>
      <c r="AL31" s="493"/>
      <c r="AM31" s="493"/>
      <c r="AN31" s="493"/>
      <c r="AO31" s="493"/>
      <c r="AP31" s="493"/>
      <c r="AQ31" s="493"/>
      <c r="AR31" s="493"/>
      <c r="AS31" s="493"/>
      <c r="AT31" s="493"/>
      <c r="AU31" s="493"/>
      <c r="AV31" s="493"/>
      <c r="AW31" s="493"/>
      <c r="AX31" s="493"/>
      <c r="AY31" s="493"/>
      <c r="AZ31" s="493"/>
      <c r="BA31" s="493"/>
      <c r="BB31" s="493"/>
      <c r="BC31" s="493"/>
      <c r="BD31" s="493"/>
      <c r="BE31" s="493"/>
      <c r="BF31" s="493"/>
      <c r="BG31" s="493"/>
      <c r="BH31" s="493"/>
      <c r="BI31" s="493"/>
      <c r="BJ31" s="493"/>
      <c r="BK31" s="493"/>
      <c r="BL31" s="493"/>
      <c r="BM31" s="493"/>
      <c r="BN31" s="493"/>
      <c r="BO31" s="493"/>
      <c r="BP31" s="493"/>
      <c r="BQ31" s="493"/>
      <c r="BR31" s="493"/>
      <c r="BS31" s="493"/>
      <c r="BT31" s="493"/>
      <c r="BU31" s="493"/>
      <c r="BV31" s="494"/>
      <c r="BW31" s="466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1"/>
      <c r="CM31" s="466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1"/>
    </row>
    <row r="32" spans="1:105" s="158" customFormat="1" ht="27" customHeight="1" x14ac:dyDescent="0.2">
      <c r="A32" s="450" t="s">
        <v>337</v>
      </c>
      <c r="B32" s="451"/>
      <c r="C32" s="451"/>
      <c r="D32" s="451"/>
      <c r="E32" s="451"/>
      <c r="F32" s="452"/>
      <c r="G32" s="165"/>
      <c r="H32" s="493" t="s">
        <v>338</v>
      </c>
      <c r="I32" s="493"/>
      <c r="J32" s="493"/>
      <c r="K32" s="493"/>
      <c r="L32" s="493"/>
      <c r="M32" s="493"/>
      <c r="N32" s="493"/>
      <c r="O32" s="493"/>
      <c r="P32" s="493"/>
      <c r="Q32" s="493"/>
      <c r="R32" s="493"/>
      <c r="S32" s="493"/>
      <c r="T32" s="493"/>
      <c r="U32" s="493"/>
      <c r="V32" s="493"/>
      <c r="W32" s="493"/>
      <c r="X32" s="493"/>
      <c r="Y32" s="493"/>
      <c r="Z32" s="493"/>
      <c r="AA32" s="493"/>
      <c r="AB32" s="493"/>
      <c r="AC32" s="493"/>
      <c r="AD32" s="493"/>
      <c r="AE32" s="493"/>
      <c r="AF32" s="493"/>
      <c r="AG32" s="493"/>
      <c r="AH32" s="493"/>
      <c r="AI32" s="493"/>
      <c r="AJ32" s="493"/>
      <c r="AK32" s="493"/>
      <c r="AL32" s="493"/>
      <c r="AM32" s="493"/>
      <c r="AN32" s="493"/>
      <c r="AO32" s="493"/>
      <c r="AP32" s="493"/>
      <c r="AQ32" s="493"/>
      <c r="AR32" s="493"/>
      <c r="AS32" s="493"/>
      <c r="AT32" s="493"/>
      <c r="AU32" s="493"/>
      <c r="AV32" s="493"/>
      <c r="AW32" s="493"/>
      <c r="AX32" s="493"/>
      <c r="AY32" s="493"/>
      <c r="AZ32" s="493"/>
      <c r="BA32" s="493"/>
      <c r="BB32" s="493"/>
      <c r="BC32" s="493"/>
      <c r="BD32" s="493"/>
      <c r="BE32" s="493"/>
      <c r="BF32" s="493"/>
      <c r="BG32" s="493"/>
      <c r="BH32" s="493"/>
      <c r="BI32" s="493"/>
      <c r="BJ32" s="493"/>
      <c r="BK32" s="493"/>
      <c r="BL32" s="493"/>
      <c r="BM32" s="493"/>
      <c r="BN32" s="493"/>
      <c r="BO32" s="493"/>
      <c r="BP32" s="493"/>
      <c r="BQ32" s="493"/>
      <c r="BR32" s="493"/>
      <c r="BS32" s="493"/>
      <c r="BT32" s="493"/>
      <c r="BU32" s="493"/>
      <c r="BV32" s="494"/>
      <c r="BW32" s="466">
        <f>BW24</f>
        <v>26089203.680000003</v>
      </c>
      <c r="BX32" s="470"/>
      <c r="BY32" s="470"/>
      <c r="BZ32" s="470"/>
      <c r="CA32" s="470"/>
      <c r="CB32" s="470"/>
      <c r="CC32" s="470"/>
      <c r="CD32" s="470"/>
      <c r="CE32" s="470"/>
      <c r="CF32" s="470"/>
      <c r="CG32" s="470"/>
      <c r="CH32" s="470"/>
      <c r="CI32" s="470"/>
      <c r="CJ32" s="470"/>
      <c r="CK32" s="470"/>
      <c r="CL32" s="471"/>
      <c r="CM32" s="466">
        <f>BW32*0.002</f>
        <v>52178.407360000005</v>
      </c>
      <c r="CN32" s="470"/>
      <c r="CO32" s="470"/>
      <c r="CP32" s="470"/>
      <c r="CQ32" s="470"/>
      <c r="CR32" s="470"/>
      <c r="CS32" s="470"/>
      <c r="CT32" s="470"/>
      <c r="CU32" s="470"/>
      <c r="CV32" s="470"/>
      <c r="CW32" s="470"/>
      <c r="CX32" s="470"/>
      <c r="CY32" s="470"/>
      <c r="CZ32" s="470"/>
      <c r="DA32" s="471"/>
    </row>
    <row r="33" spans="1:105" s="158" customFormat="1" ht="27" customHeight="1" x14ac:dyDescent="0.2">
      <c r="A33" s="450" t="s">
        <v>339</v>
      </c>
      <c r="B33" s="451"/>
      <c r="C33" s="451"/>
      <c r="D33" s="451"/>
      <c r="E33" s="451"/>
      <c r="F33" s="452"/>
      <c r="G33" s="165"/>
      <c r="H33" s="493" t="s">
        <v>340</v>
      </c>
      <c r="I33" s="493"/>
      <c r="J33" s="493"/>
      <c r="K33" s="493"/>
      <c r="L33" s="493"/>
      <c r="M33" s="493"/>
      <c r="N33" s="493"/>
      <c r="O33" s="493"/>
      <c r="P33" s="493"/>
      <c r="Q33" s="493"/>
      <c r="R33" s="493"/>
      <c r="S33" s="493"/>
      <c r="T33" s="493"/>
      <c r="U33" s="493"/>
      <c r="V33" s="493"/>
      <c r="W33" s="493"/>
      <c r="X33" s="493"/>
      <c r="Y33" s="493"/>
      <c r="Z33" s="493"/>
      <c r="AA33" s="493"/>
      <c r="AB33" s="493"/>
      <c r="AC33" s="493"/>
      <c r="AD33" s="493"/>
      <c r="AE33" s="493"/>
      <c r="AF33" s="493"/>
      <c r="AG33" s="493"/>
      <c r="AH33" s="493"/>
      <c r="AI33" s="493"/>
      <c r="AJ33" s="493"/>
      <c r="AK33" s="493"/>
      <c r="AL33" s="493"/>
      <c r="AM33" s="493"/>
      <c r="AN33" s="493"/>
      <c r="AO33" s="493"/>
      <c r="AP33" s="493"/>
      <c r="AQ33" s="493"/>
      <c r="AR33" s="493"/>
      <c r="AS33" s="493"/>
      <c r="AT33" s="493"/>
      <c r="AU33" s="493"/>
      <c r="AV33" s="493"/>
      <c r="AW33" s="493"/>
      <c r="AX33" s="493"/>
      <c r="AY33" s="493"/>
      <c r="AZ33" s="493"/>
      <c r="BA33" s="493"/>
      <c r="BB33" s="493"/>
      <c r="BC33" s="493"/>
      <c r="BD33" s="493"/>
      <c r="BE33" s="493"/>
      <c r="BF33" s="493"/>
      <c r="BG33" s="493"/>
      <c r="BH33" s="493"/>
      <c r="BI33" s="493"/>
      <c r="BJ33" s="493"/>
      <c r="BK33" s="493"/>
      <c r="BL33" s="493"/>
      <c r="BM33" s="493"/>
      <c r="BN33" s="493"/>
      <c r="BO33" s="493"/>
      <c r="BP33" s="493"/>
      <c r="BQ33" s="493"/>
      <c r="BR33" s="493"/>
      <c r="BS33" s="493"/>
      <c r="BT33" s="493"/>
      <c r="BU33" s="493"/>
      <c r="BV33" s="494"/>
      <c r="BW33" s="466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1"/>
      <c r="CM33" s="466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1"/>
    </row>
    <row r="34" spans="1:105" s="158" customFormat="1" ht="27" customHeight="1" x14ac:dyDescent="0.2">
      <c r="A34" s="450" t="s">
        <v>341</v>
      </c>
      <c r="B34" s="451"/>
      <c r="C34" s="451"/>
      <c r="D34" s="451"/>
      <c r="E34" s="451"/>
      <c r="F34" s="452"/>
      <c r="G34" s="165"/>
      <c r="H34" s="493" t="s">
        <v>340</v>
      </c>
      <c r="I34" s="493"/>
      <c r="J34" s="493"/>
      <c r="K34" s="493"/>
      <c r="L34" s="493"/>
      <c r="M34" s="493"/>
      <c r="N34" s="493"/>
      <c r="O34" s="493"/>
      <c r="P34" s="493"/>
      <c r="Q34" s="493"/>
      <c r="R34" s="493"/>
      <c r="S34" s="493"/>
      <c r="T34" s="493"/>
      <c r="U34" s="493"/>
      <c r="V34" s="493"/>
      <c r="W34" s="493"/>
      <c r="X34" s="493"/>
      <c r="Y34" s="493"/>
      <c r="Z34" s="493"/>
      <c r="AA34" s="493"/>
      <c r="AB34" s="493"/>
      <c r="AC34" s="493"/>
      <c r="AD34" s="493"/>
      <c r="AE34" s="493"/>
      <c r="AF34" s="493"/>
      <c r="AG34" s="493"/>
      <c r="AH34" s="493"/>
      <c r="AI34" s="493"/>
      <c r="AJ34" s="493"/>
      <c r="AK34" s="493"/>
      <c r="AL34" s="493"/>
      <c r="AM34" s="493"/>
      <c r="AN34" s="493"/>
      <c r="AO34" s="493"/>
      <c r="AP34" s="493"/>
      <c r="AQ34" s="493"/>
      <c r="AR34" s="493"/>
      <c r="AS34" s="493"/>
      <c r="AT34" s="493"/>
      <c r="AU34" s="493"/>
      <c r="AV34" s="493"/>
      <c r="AW34" s="493"/>
      <c r="AX34" s="493"/>
      <c r="AY34" s="493"/>
      <c r="AZ34" s="493"/>
      <c r="BA34" s="493"/>
      <c r="BB34" s="493"/>
      <c r="BC34" s="493"/>
      <c r="BD34" s="493"/>
      <c r="BE34" s="493"/>
      <c r="BF34" s="493"/>
      <c r="BG34" s="493"/>
      <c r="BH34" s="493"/>
      <c r="BI34" s="493"/>
      <c r="BJ34" s="493"/>
      <c r="BK34" s="493"/>
      <c r="BL34" s="493"/>
      <c r="BM34" s="493"/>
      <c r="BN34" s="493"/>
      <c r="BO34" s="493"/>
      <c r="BP34" s="493"/>
      <c r="BQ34" s="493"/>
      <c r="BR34" s="493"/>
      <c r="BS34" s="493"/>
      <c r="BT34" s="493"/>
      <c r="BU34" s="493"/>
      <c r="BV34" s="494"/>
      <c r="BW34" s="466"/>
      <c r="BX34" s="470"/>
      <c r="BY34" s="470"/>
      <c r="BZ34" s="470"/>
      <c r="CA34" s="470"/>
      <c r="CB34" s="470"/>
      <c r="CC34" s="470"/>
      <c r="CD34" s="470"/>
      <c r="CE34" s="470"/>
      <c r="CF34" s="470"/>
      <c r="CG34" s="470"/>
      <c r="CH34" s="470"/>
      <c r="CI34" s="470"/>
      <c r="CJ34" s="470"/>
      <c r="CK34" s="470"/>
      <c r="CL34" s="471"/>
      <c r="CM34" s="466"/>
      <c r="CN34" s="470"/>
      <c r="CO34" s="470"/>
      <c r="CP34" s="470"/>
      <c r="CQ34" s="470"/>
      <c r="CR34" s="470"/>
      <c r="CS34" s="470"/>
      <c r="CT34" s="470"/>
      <c r="CU34" s="470"/>
      <c r="CV34" s="470"/>
      <c r="CW34" s="470"/>
      <c r="CX34" s="470"/>
      <c r="CY34" s="470"/>
      <c r="CZ34" s="470"/>
      <c r="DA34" s="471"/>
    </row>
    <row r="35" spans="1:105" s="158" customFormat="1" ht="26.25" customHeight="1" x14ac:dyDescent="0.2">
      <c r="A35" s="450" t="s">
        <v>203</v>
      </c>
      <c r="B35" s="451"/>
      <c r="C35" s="451"/>
      <c r="D35" s="451"/>
      <c r="E35" s="451"/>
      <c r="F35" s="452"/>
      <c r="G35" s="165"/>
      <c r="H35" s="454" t="s">
        <v>342</v>
      </c>
      <c r="I35" s="454"/>
      <c r="J35" s="454"/>
      <c r="K35" s="454"/>
      <c r="L35" s="454"/>
      <c r="M35" s="454"/>
      <c r="N35" s="454"/>
      <c r="O35" s="454"/>
      <c r="P35" s="454"/>
      <c r="Q35" s="454"/>
      <c r="R35" s="454"/>
      <c r="S35" s="454"/>
      <c r="T35" s="454"/>
      <c r="U35" s="454"/>
      <c r="V35" s="454"/>
      <c r="W35" s="454"/>
      <c r="X35" s="454"/>
      <c r="Y35" s="454"/>
      <c r="Z35" s="454"/>
      <c r="AA35" s="454"/>
      <c r="AB35" s="454"/>
      <c r="AC35" s="454"/>
      <c r="AD35" s="454"/>
      <c r="AE35" s="454"/>
      <c r="AF35" s="454"/>
      <c r="AG35" s="454"/>
      <c r="AH35" s="454"/>
      <c r="AI35" s="454"/>
      <c r="AJ35" s="454"/>
      <c r="AK35" s="454"/>
      <c r="AL35" s="454"/>
      <c r="AM35" s="454"/>
      <c r="AN35" s="454"/>
      <c r="AO35" s="454"/>
      <c r="AP35" s="454"/>
      <c r="AQ35" s="454"/>
      <c r="AR35" s="454"/>
      <c r="AS35" s="454"/>
      <c r="AT35" s="454"/>
      <c r="AU35" s="454"/>
      <c r="AV35" s="454"/>
      <c r="AW35" s="454"/>
      <c r="AX35" s="454"/>
      <c r="AY35" s="454"/>
      <c r="AZ35" s="454"/>
      <c r="BA35" s="454"/>
      <c r="BB35" s="454"/>
      <c r="BC35" s="454"/>
      <c r="BD35" s="454"/>
      <c r="BE35" s="454"/>
      <c r="BF35" s="454"/>
      <c r="BG35" s="454"/>
      <c r="BH35" s="454"/>
      <c r="BI35" s="454"/>
      <c r="BJ35" s="454"/>
      <c r="BK35" s="454"/>
      <c r="BL35" s="454"/>
      <c r="BM35" s="454"/>
      <c r="BN35" s="454"/>
      <c r="BO35" s="454"/>
      <c r="BP35" s="454"/>
      <c r="BQ35" s="454"/>
      <c r="BR35" s="454"/>
      <c r="BS35" s="454"/>
      <c r="BT35" s="454"/>
      <c r="BU35" s="454"/>
      <c r="BV35" s="455"/>
      <c r="BW35" s="466">
        <f>BW24</f>
        <v>26089203.680000003</v>
      </c>
      <c r="BX35" s="470"/>
      <c r="BY35" s="470"/>
      <c r="BZ35" s="470"/>
      <c r="CA35" s="470"/>
      <c r="CB35" s="470"/>
      <c r="CC35" s="470"/>
      <c r="CD35" s="470"/>
      <c r="CE35" s="470"/>
      <c r="CF35" s="470"/>
      <c r="CG35" s="470"/>
      <c r="CH35" s="470"/>
      <c r="CI35" s="470"/>
      <c r="CJ35" s="470"/>
      <c r="CK35" s="470"/>
      <c r="CL35" s="471"/>
      <c r="CM35" s="466">
        <f>BW35*0.051</f>
        <v>1330549.3876800002</v>
      </c>
      <c r="CN35" s="470"/>
      <c r="CO35" s="470"/>
      <c r="CP35" s="470"/>
      <c r="CQ35" s="470"/>
      <c r="CR35" s="470"/>
      <c r="CS35" s="470"/>
      <c r="CT35" s="470"/>
      <c r="CU35" s="470"/>
      <c r="CV35" s="470"/>
      <c r="CW35" s="470"/>
      <c r="CX35" s="470"/>
      <c r="CY35" s="470"/>
      <c r="CZ35" s="470"/>
      <c r="DA35" s="471"/>
    </row>
    <row r="36" spans="1:105" s="158" customFormat="1" ht="13.7" customHeight="1" x14ac:dyDescent="0.2">
      <c r="A36" s="472"/>
      <c r="B36" s="473"/>
      <c r="C36" s="473"/>
      <c r="D36" s="473"/>
      <c r="E36" s="473"/>
      <c r="F36" s="474"/>
      <c r="G36" s="456" t="s">
        <v>309</v>
      </c>
      <c r="H36" s="457"/>
      <c r="I36" s="457"/>
      <c r="J36" s="457"/>
      <c r="K36" s="457"/>
      <c r="L36" s="457"/>
      <c r="M36" s="457"/>
      <c r="N36" s="457"/>
      <c r="O36" s="457"/>
      <c r="P36" s="457"/>
      <c r="Q36" s="457"/>
      <c r="R36" s="457"/>
      <c r="S36" s="457"/>
      <c r="T36" s="457"/>
      <c r="U36" s="457"/>
      <c r="V36" s="457"/>
      <c r="W36" s="457"/>
      <c r="X36" s="457"/>
      <c r="Y36" s="457"/>
      <c r="Z36" s="457"/>
      <c r="AA36" s="457"/>
      <c r="AB36" s="457"/>
      <c r="AC36" s="457"/>
      <c r="AD36" s="457"/>
      <c r="AE36" s="457"/>
      <c r="AF36" s="457"/>
      <c r="AG36" s="457"/>
      <c r="AH36" s="457"/>
      <c r="AI36" s="457"/>
      <c r="AJ36" s="457"/>
      <c r="AK36" s="457"/>
      <c r="AL36" s="457"/>
      <c r="AM36" s="457"/>
      <c r="AN36" s="457"/>
      <c r="AO36" s="457"/>
      <c r="AP36" s="457"/>
      <c r="AQ36" s="457"/>
      <c r="AR36" s="457"/>
      <c r="AS36" s="457"/>
      <c r="AT36" s="457"/>
      <c r="AU36" s="457"/>
      <c r="AV36" s="457"/>
      <c r="AW36" s="457"/>
      <c r="AX36" s="457"/>
      <c r="AY36" s="457"/>
      <c r="AZ36" s="457"/>
      <c r="BA36" s="457"/>
      <c r="BB36" s="457"/>
      <c r="BC36" s="457"/>
      <c r="BD36" s="457"/>
      <c r="BE36" s="457"/>
      <c r="BF36" s="457"/>
      <c r="BG36" s="457"/>
      <c r="BH36" s="457"/>
      <c r="BI36" s="457"/>
      <c r="BJ36" s="457"/>
      <c r="BK36" s="457"/>
      <c r="BL36" s="457"/>
      <c r="BM36" s="457"/>
      <c r="BN36" s="457"/>
      <c r="BO36" s="457"/>
      <c r="BP36" s="457"/>
      <c r="BQ36" s="457"/>
      <c r="BR36" s="457"/>
      <c r="BS36" s="457"/>
      <c r="BT36" s="457"/>
      <c r="BU36" s="457"/>
      <c r="BV36" s="458"/>
      <c r="BW36" s="475" t="s">
        <v>7</v>
      </c>
      <c r="BX36" s="495"/>
      <c r="BY36" s="495"/>
      <c r="BZ36" s="495"/>
      <c r="CA36" s="495"/>
      <c r="CB36" s="495"/>
      <c r="CC36" s="495"/>
      <c r="CD36" s="495"/>
      <c r="CE36" s="495"/>
      <c r="CF36" s="495"/>
      <c r="CG36" s="495"/>
      <c r="CH36" s="495"/>
      <c r="CI36" s="495"/>
      <c r="CJ36" s="495"/>
      <c r="CK36" s="495"/>
      <c r="CL36" s="496"/>
      <c r="CM36" s="475">
        <f>CM24+CM29+CM32+CM35-0.19</f>
        <v>7878939.3213600004</v>
      </c>
      <c r="CN36" s="495"/>
      <c r="CO36" s="495"/>
      <c r="CP36" s="495"/>
      <c r="CQ36" s="495"/>
      <c r="CR36" s="495"/>
      <c r="CS36" s="495"/>
      <c r="CT36" s="495"/>
      <c r="CU36" s="495"/>
      <c r="CV36" s="495"/>
      <c r="CW36" s="495"/>
      <c r="CX36" s="495"/>
      <c r="CY36" s="495"/>
      <c r="CZ36" s="495"/>
      <c r="DA36" s="496"/>
    </row>
    <row r="37" spans="1:105" ht="3" customHeight="1" x14ac:dyDescent="0.25"/>
    <row r="39" spans="1:105" s="159" customFormat="1" ht="14.25" x14ac:dyDescent="0.2">
      <c r="A39" s="422" t="s">
        <v>343</v>
      </c>
      <c r="B39" s="422"/>
      <c r="C39" s="422"/>
      <c r="D39" s="422"/>
      <c r="E39" s="422"/>
      <c r="F39" s="422"/>
      <c r="G39" s="422"/>
      <c r="H39" s="422"/>
      <c r="I39" s="422"/>
      <c r="J39" s="422"/>
      <c r="K39" s="422"/>
      <c r="L39" s="422"/>
      <c r="M39" s="422"/>
      <c r="N39" s="422"/>
      <c r="O39" s="422"/>
      <c r="P39" s="422"/>
      <c r="Q39" s="422"/>
      <c r="R39" s="422"/>
      <c r="S39" s="422"/>
      <c r="T39" s="422"/>
      <c r="U39" s="422"/>
      <c r="V39" s="422"/>
      <c r="W39" s="422"/>
      <c r="X39" s="422"/>
      <c r="Y39" s="422"/>
      <c r="Z39" s="422"/>
      <c r="AA39" s="422"/>
      <c r="AB39" s="422"/>
      <c r="AC39" s="422"/>
      <c r="AD39" s="422"/>
      <c r="AE39" s="422"/>
      <c r="AF39" s="422"/>
      <c r="AG39" s="422"/>
      <c r="AH39" s="422"/>
      <c r="AI39" s="422"/>
      <c r="AJ39" s="422"/>
      <c r="AK39" s="422"/>
      <c r="AL39" s="422"/>
      <c r="AM39" s="422"/>
      <c r="AN39" s="422"/>
      <c r="AO39" s="422"/>
      <c r="AP39" s="422"/>
      <c r="AQ39" s="422"/>
      <c r="AR39" s="422"/>
      <c r="AS39" s="422"/>
      <c r="AT39" s="422"/>
      <c r="AU39" s="422"/>
      <c r="AV39" s="422"/>
      <c r="AW39" s="422"/>
      <c r="AX39" s="422"/>
      <c r="AY39" s="422"/>
      <c r="AZ39" s="422"/>
      <c r="BA39" s="422"/>
      <c r="BB39" s="422"/>
      <c r="BC39" s="422"/>
      <c r="BD39" s="422"/>
      <c r="BE39" s="422"/>
      <c r="BF39" s="422"/>
      <c r="BG39" s="422"/>
      <c r="BH39" s="422"/>
      <c r="BI39" s="422"/>
      <c r="BJ39" s="422"/>
      <c r="BK39" s="422"/>
      <c r="BL39" s="422"/>
      <c r="BM39" s="422"/>
      <c r="BN39" s="422"/>
      <c r="BO39" s="422"/>
      <c r="BP39" s="422"/>
      <c r="BQ39" s="422"/>
      <c r="BR39" s="422"/>
      <c r="BS39" s="422"/>
      <c r="BT39" s="422"/>
      <c r="BU39" s="422"/>
      <c r="BV39" s="422"/>
      <c r="BW39" s="422"/>
      <c r="BX39" s="422"/>
      <c r="BY39" s="422"/>
      <c r="BZ39" s="422"/>
      <c r="CA39" s="422"/>
      <c r="CB39" s="422"/>
      <c r="CC39" s="422"/>
      <c r="CD39" s="422"/>
      <c r="CE39" s="422"/>
      <c r="CF39" s="422"/>
      <c r="CG39" s="422"/>
      <c r="CH39" s="422"/>
      <c r="CI39" s="422"/>
      <c r="CJ39" s="422"/>
      <c r="CK39" s="422"/>
      <c r="CL39" s="422"/>
      <c r="CM39" s="422"/>
      <c r="CN39" s="422"/>
      <c r="CO39" s="422"/>
      <c r="CP39" s="422"/>
      <c r="CQ39" s="422"/>
      <c r="CR39" s="422"/>
      <c r="CS39" s="422"/>
      <c r="CT39" s="422"/>
      <c r="CU39" s="422"/>
      <c r="CV39" s="422"/>
      <c r="CW39" s="422"/>
      <c r="CX39" s="422"/>
      <c r="CY39" s="422"/>
      <c r="CZ39" s="422"/>
      <c r="DA39" s="422"/>
    </row>
    <row r="40" spans="1:105" ht="6" customHeight="1" x14ac:dyDescent="0.25"/>
    <row r="41" spans="1:105" s="159" customFormat="1" ht="14.25" x14ac:dyDescent="0.2">
      <c r="A41" s="159" t="s">
        <v>296</v>
      </c>
      <c r="X41" s="423" t="s">
        <v>253</v>
      </c>
      <c r="Y41" s="423"/>
      <c r="Z41" s="423"/>
      <c r="AA41" s="423"/>
      <c r="AB41" s="423"/>
      <c r="AC41" s="423"/>
      <c r="AD41" s="423"/>
      <c r="AE41" s="423"/>
      <c r="AF41" s="423"/>
      <c r="AG41" s="423"/>
      <c r="AH41" s="423"/>
      <c r="AI41" s="423"/>
      <c r="AJ41" s="423"/>
      <c r="AK41" s="423"/>
      <c r="AL41" s="423"/>
      <c r="AM41" s="423"/>
      <c r="AN41" s="423"/>
      <c r="AO41" s="423"/>
      <c r="AP41" s="423"/>
      <c r="AQ41" s="423"/>
      <c r="AR41" s="423"/>
      <c r="AS41" s="423"/>
      <c r="AT41" s="423"/>
      <c r="AU41" s="423"/>
      <c r="AV41" s="423"/>
      <c r="AW41" s="423"/>
      <c r="AX41" s="423"/>
      <c r="AY41" s="423"/>
      <c r="AZ41" s="423"/>
      <c r="BA41" s="423"/>
      <c r="BB41" s="423"/>
      <c r="BC41" s="423"/>
      <c r="BD41" s="423"/>
      <c r="BE41" s="423"/>
      <c r="BF41" s="423"/>
      <c r="BG41" s="423"/>
      <c r="BH41" s="423"/>
      <c r="BI41" s="423"/>
      <c r="BJ41" s="423"/>
      <c r="BK41" s="423"/>
      <c r="BL41" s="423"/>
      <c r="BM41" s="423"/>
      <c r="BN41" s="423"/>
      <c r="BO41" s="423"/>
      <c r="BP41" s="423"/>
      <c r="BQ41" s="423"/>
      <c r="BR41" s="423"/>
      <c r="BS41" s="423"/>
      <c r="BT41" s="423"/>
      <c r="BU41" s="423"/>
      <c r="BV41" s="423"/>
      <c r="BW41" s="423"/>
      <c r="BX41" s="423"/>
      <c r="BY41" s="423"/>
      <c r="BZ41" s="423"/>
      <c r="CA41" s="423"/>
      <c r="CB41" s="423"/>
      <c r="CC41" s="423"/>
      <c r="CD41" s="423"/>
      <c r="CE41" s="423"/>
      <c r="CF41" s="423"/>
      <c r="CG41" s="423"/>
      <c r="CH41" s="423"/>
      <c r="CI41" s="423"/>
      <c r="CJ41" s="423"/>
      <c r="CK41" s="423"/>
      <c r="CL41" s="423"/>
      <c r="CM41" s="423"/>
      <c r="CN41" s="423"/>
      <c r="CO41" s="423"/>
      <c r="CP41" s="423"/>
      <c r="CQ41" s="423"/>
      <c r="CR41" s="423"/>
      <c r="CS41" s="423"/>
      <c r="CT41" s="423"/>
      <c r="CU41" s="423"/>
      <c r="CV41" s="423"/>
      <c r="CW41" s="423"/>
      <c r="CX41" s="423"/>
      <c r="CY41" s="423"/>
      <c r="CZ41" s="423"/>
      <c r="DA41" s="423"/>
    </row>
    <row r="42" spans="1:105" s="159" customFormat="1" ht="6" customHeight="1" x14ac:dyDescent="0.2">
      <c r="X42" s="160"/>
      <c r="Y42" s="160"/>
      <c r="Z42" s="160"/>
      <c r="AA42" s="160"/>
      <c r="AB42" s="160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  <c r="BI42" s="160"/>
      <c r="BJ42" s="160"/>
      <c r="BK42" s="160"/>
      <c r="BL42" s="160"/>
      <c r="BM42" s="160"/>
      <c r="BN42" s="160"/>
      <c r="BO42" s="160"/>
      <c r="BP42" s="160"/>
      <c r="BQ42" s="160"/>
      <c r="BR42" s="160"/>
      <c r="BS42" s="160"/>
      <c r="BT42" s="160"/>
      <c r="BU42" s="160"/>
      <c r="BV42" s="160"/>
      <c r="BW42" s="160"/>
      <c r="BX42" s="160"/>
      <c r="BY42" s="160"/>
      <c r="BZ42" s="160"/>
      <c r="CA42" s="160"/>
      <c r="CB42" s="160"/>
      <c r="CC42" s="160"/>
      <c r="CD42" s="160"/>
      <c r="CE42" s="160"/>
      <c r="CF42" s="160"/>
      <c r="CG42" s="160"/>
      <c r="CH42" s="160"/>
      <c r="CI42" s="160"/>
      <c r="CJ42" s="160"/>
      <c r="CK42" s="160"/>
      <c r="CL42" s="160"/>
      <c r="CM42" s="160"/>
      <c r="CN42" s="160"/>
      <c r="CO42" s="160"/>
      <c r="CP42" s="160"/>
      <c r="CQ42" s="160"/>
      <c r="CR42" s="160"/>
      <c r="CS42" s="160"/>
      <c r="CT42" s="160"/>
      <c r="CU42" s="160"/>
      <c r="CV42" s="160"/>
      <c r="CW42" s="160"/>
      <c r="CX42" s="160"/>
      <c r="CY42" s="160"/>
      <c r="CZ42" s="160"/>
      <c r="DA42" s="160"/>
    </row>
    <row r="43" spans="1:105" s="159" customFormat="1" ht="22.5" customHeight="1" x14ac:dyDescent="0.2">
      <c r="A43" s="424" t="s">
        <v>297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424"/>
      <c r="Y43" s="424"/>
      <c r="Z43" s="424"/>
      <c r="AA43" s="424"/>
      <c r="AB43" s="424"/>
      <c r="AC43" s="424"/>
      <c r="AD43" s="424"/>
      <c r="AE43" s="424"/>
      <c r="AF43" s="424"/>
      <c r="AG43" s="424"/>
      <c r="AH43" s="424"/>
      <c r="AI43" s="424"/>
      <c r="AJ43" s="424"/>
      <c r="AK43" s="424"/>
      <c r="AL43" s="424"/>
      <c r="AM43" s="424"/>
      <c r="AN43" s="424"/>
      <c r="AO43" s="424"/>
      <c r="AP43" s="497" t="s">
        <v>96</v>
      </c>
      <c r="AQ43" s="497"/>
      <c r="AR43" s="497"/>
      <c r="AS43" s="497"/>
      <c r="AT43" s="497"/>
      <c r="AU43" s="497"/>
      <c r="AV43" s="497"/>
      <c r="AW43" s="497"/>
      <c r="AX43" s="497"/>
      <c r="AY43" s="497"/>
      <c r="AZ43" s="497"/>
      <c r="BA43" s="497"/>
      <c r="BB43" s="497"/>
      <c r="BC43" s="497"/>
      <c r="BD43" s="497"/>
      <c r="BE43" s="497"/>
      <c r="BF43" s="497"/>
      <c r="BG43" s="497"/>
      <c r="BH43" s="497"/>
      <c r="BI43" s="497"/>
      <c r="BJ43" s="497"/>
      <c r="BK43" s="497"/>
      <c r="BL43" s="497"/>
      <c r="BM43" s="497"/>
      <c r="BN43" s="497"/>
      <c r="BO43" s="497"/>
      <c r="BP43" s="497"/>
      <c r="BQ43" s="497"/>
      <c r="BR43" s="497"/>
      <c r="BS43" s="497"/>
      <c r="BT43" s="497"/>
      <c r="BU43" s="497"/>
      <c r="BV43" s="497"/>
      <c r="BW43" s="497"/>
      <c r="BX43" s="497"/>
      <c r="BY43" s="497"/>
      <c r="BZ43" s="497"/>
      <c r="CA43" s="497"/>
      <c r="CB43" s="497"/>
      <c r="CC43" s="497"/>
      <c r="CD43" s="497"/>
      <c r="CE43" s="497"/>
      <c r="CF43" s="497"/>
      <c r="CG43" s="497"/>
      <c r="CH43" s="497"/>
      <c r="CI43" s="497"/>
      <c r="CJ43" s="497"/>
      <c r="CK43" s="497"/>
      <c r="CL43" s="497"/>
      <c r="CM43" s="497"/>
      <c r="CN43" s="497"/>
      <c r="CO43" s="497"/>
      <c r="CP43" s="497"/>
      <c r="CQ43" s="497"/>
      <c r="CR43" s="497"/>
      <c r="CS43" s="497"/>
      <c r="CT43" s="497"/>
      <c r="CU43" s="497"/>
      <c r="CV43" s="497"/>
      <c r="CW43" s="497"/>
      <c r="CX43" s="497"/>
      <c r="CY43" s="497"/>
      <c r="CZ43" s="497"/>
      <c r="DA43" s="497"/>
    </row>
    <row r="44" spans="1:105" ht="10.5" customHeight="1" x14ac:dyDescent="0.25"/>
    <row r="45" spans="1:105" s="162" customFormat="1" ht="55.5" customHeight="1" x14ac:dyDescent="0.25">
      <c r="A45" s="435" t="s">
        <v>299</v>
      </c>
      <c r="B45" s="436"/>
      <c r="C45" s="436"/>
      <c r="D45" s="436"/>
      <c r="E45" s="436"/>
      <c r="F45" s="436"/>
      <c r="G45" s="437"/>
      <c r="H45" s="435" t="s">
        <v>0</v>
      </c>
      <c r="I45" s="436"/>
      <c r="J45" s="436"/>
      <c r="K45" s="436"/>
      <c r="L45" s="436"/>
      <c r="M45" s="436"/>
      <c r="N45" s="436"/>
      <c r="O45" s="436"/>
      <c r="P45" s="436"/>
      <c r="Q45" s="436"/>
      <c r="R45" s="436"/>
      <c r="S45" s="436"/>
      <c r="T45" s="436"/>
      <c r="U45" s="436"/>
      <c r="V45" s="436"/>
      <c r="W45" s="436"/>
      <c r="X45" s="436"/>
      <c r="Y45" s="436"/>
      <c r="Z45" s="436"/>
      <c r="AA45" s="436"/>
      <c r="AB45" s="436"/>
      <c r="AC45" s="436"/>
      <c r="AD45" s="436"/>
      <c r="AE45" s="436"/>
      <c r="AF45" s="436"/>
      <c r="AG45" s="436"/>
      <c r="AH45" s="436"/>
      <c r="AI45" s="436"/>
      <c r="AJ45" s="436"/>
      <c r="AK45" s="436"/>
      <c r="AL45" s="436"/>
      <c r="AM45" s="436"/>
      <c r="AN45" s="436"/>
      <c r="AO45" s="436"/>
      <c r="AP45" s="436"/>
      <c r="AQ45" s="436"/>
      <c r="AR45" s="436"/>
      <c r="AS45" s="436"/>
      <c r="AT45" s="436"/>
      <c r="AU45" s="436"/>
      <c r="AV45" s="436"/>
      <c r="AW45" s="436"/>
      <c r="AX45" s="436"/>
      <c r="AY45" s="436"/>
      <c r="AZ45" s="436"/>
      <c r="BA45" s="436"/>
      <c r="BB45" s="436"/>
      <c r="BC45" s="437"/>
      <c r="BD45" s="435" t="s">
        <v>344</v>
      </c>
      <c r="BE45" s="436"/>
      <c r="BF45" s="436"/>
      <c r="BG45" s="436"/>
      <c r="BH45" s="436"/>
      <c r="BI45" s="436"/>
      <c r="BJ45" s="436"/>
      <c r="BK45" s="436"/>
      <c r="BL45" s="436"/>
      <c r="BM45" s="436"/>
      <c r="BN45" s="436"/>
      <c r="BO45" s="436"/>
      <c r="BP45" s="436"/>
      <c r="BQ45" s="436"/>
      <c r="BR45" s="436"/>
      <c r="BS45" s="437"/>
      <c r="BT45" s="435" t="s">
        <v>345</v>
      </c>
      <c r="BU45" s="436"/>
      <c r="BV45" s="436"/>
      <c r="BW45" s="436"/>
      <c r="BX45" s="436"/>
      <c r="BY45" s="436"/>
      <c r="BZ45" s="436"/>
      <c r="CA45" s="436"/>
      <c r="CB45" s="436"/>
      <c r="CC45" s="436"/>
      <c r="CD45" s="436"/>
      <c r="CE45" s="436"/>
      <c r="CF45" s="436"/>
      <c r="CG45" s="436"/>
      <c r="CH45" s="436"/>
      <c r="CI45" s="437"/>
      <c r="CJ45" s="435" t="s">
        <v>346</v>
      </c>
      <c r="CK45" s="436"/>
      <c r="CL45" s="436"/>
      <c r="CM45" s="436"/>
      <c r="CN45" s="436"/>
      <c r="CO45" s="436"/>
      <c r="CP45" s="436"/>
      <c r="CQ45" s="436"/>
      <c r="CR45" s="436"/>
      <c r="CS45" s="436"/>
      <c r="CT45" s="436"/>
      <c r="CU45" s="436"/>
      <c r="CV45" s="436"/>
      <c r="CW45" s="436"/>
      <c r="CX45" s="436"/>
      <c r="CY45" s="436"/>
      <c r="CZ45" s="436"/>
      <c r="DA45" s="437"/>
    </row>
    <row r="46" spans="1:105" s="163" customFormat="1" ht="12.75" x14ac:dyDescent="0.25">
      <c r="A46" s="467">
        <v>1</v>
      </c>
      <c r="B46" s="468"/>
      <c r="C46" s="468"/>
      <c r="D46" s="468"/>
      <c r="E46" s="468"/>
      <c r="F46" s="468"/>
      <c r="G46" s="469"/>
      <c r="H46" s="467">
        <v>2</v>
      </c>
      <c r="I46" s="468"/>
      <c r="J46" s="468"/>
      <c r="K46" s="468"/>
      <c r="L46" s="468"/>
      <c r="M46" s="468"/>
      <c r="N46" s="468"/>
      <c r="O46" s="468"/>
      <c r="P46" s="468"/>
      <c r="Q46" s="468"/>
      <c r="R46" s="468"/>
      <c r="S46" s="468"/>
      <c r="T46" s="468"/>
      <c r="U46" s="468"/>
      <c r="V46" s="468"/>
      <c r="W46" s="468"/>
      <c r="X46" s="468"/>
      <c r="Y46" s="468"/>
      <c r="Z46" s="468"/>
      <c r="AA46" s="468"/>
      <c r="AB46" s="468"/>
      <c r="AC46" s="468"/>
      <c r="AD46" s="468"/>
      <c r="AE46" s="468"/>
      <c r="AF46" s="468"/>
      <c r="AG46" s="468"/>
      <c r="AH46" s="468"/>
      <c r="AI46" s="468"/>
      <c r="AJ46" s="468"/>
      <c r="AK46" s="468"/>
      <c r="AL46" s="468"/>
      <c r="AM46" s="468"/>
      <c r="AN46" s="468"/>
      <c r="AO46" s="468"/>
      <c r="AP46" s="468"/>
      <c r="AQ46" s="468"/>
      <c r="AR46" s="468"/>
      <c r="AS46" s="468"/>
      <c r="AT46" s="468"/>
      <c r="AU46" s="468"/>
      <c r="AV46" s="468"/>
      <c r="AW46" s="468"/>
      <c r="AX46" s="468"/>
      <c r="AY46" s="468"/>
      <c r="AZ46" s="468"/>
      <c r="BA46" s="468"/>
      <c r="BB46" s="468"/>
      <c r="BC46" s="469"/>
      <c r="BD46" s="467">
        <v>3</v>
      </c>
      <c r="BE46" s="468"/>
      <c r="BF46" s="468"/>
      <c r="BG46" s="468"/>
      <c r="BH46" s="468"/>
      <c r="BI46" s="468"/>
      <c r="BJ46" s="468"/>
      <c r="BK46" s="468"/>
      <c r="BL46" s="468"/>
      <c r="BM46" s="468"/>
      <c r="BN46" s="468"/>
      <c r="BO46" s="468"/>
      <c r="BP46" s="468"/>
      <c r="BQ46" s="468"/>
      <c r="BR46" s="468"/>
      <c r="BS46" s="469"/>
      <c r="BT46" s="467">
        <v>4</v>
      </c>
      <c r="BU46" s="468"/>
      <c r="BV46" s="468"/>
      <c r="BW46" s="468"/>
      <c r="BX46" s="468"/>
      <c r="BY46" s="468"/>
      <c r="BZ46" s="468"/>
      <c r="CA46" s="468"/>
      <c r="CB46" s="468"/>
      <c r="CC46" s="468"/>
      <c r="CD46" s="468"/>
      <c r="CE46" s="468"/>
      <c r="CF46" s="468"/>
      <c r="CG46" s="468"/>
      <c r="CH46" s="468"/>
      <c r="CI46" s="469"/>
      <c r="CJ46" s="467">
        <v>5</v>
      </c>
      <c r="CK46" s="468"/>
      <c r="CL46" s="468"/>
      <c r="CM46" s="468"/>
      <c r="CN46" s="468"/>
      <c r="CO46" s="468"/>
      <c r="CP46" s="468"/>
      <c r="CQ46" s="468"/>
      <c r="CR46" s="468"/>
      <c r="CS46" s="468"/>
      <c r="CT46" s="468"/>
      <c r="CU46" s="468"/>
      <c r="CV46" s="468"/>
      <c r="CW46" s="468"/>
      <c r="CX46" s="468"/>
      <c r="CY46" s="468"/>
      <c r="CZ46" s="468"/>
      <c r="DA46" s="469"/>
    </row>
    <row r="47" spans="1:105" s="163" customFormat="1" ht="12.75" x14ac:dyDescent="0.25">
      <c r="A47" s="467"/>
      <c r="B47" s="468"/>
      <c r="C47" s="468"/>
      <c r="D47" s="468"/>
      <c r="E47" s="468"/>
      <c r="F47" s="468"/>
      <c r="G47" s="469"/>
      <c r="H47" s="467" t="s">
        <v>521</v>
      </c>
      <c r="I47" s="468"/>
      <c r="J47" s="468"/>
      <c r="K47" s="468"/>
      <c r="L47" s="468"/>
      <c r="M47" s="468"/>
      <c r="N47" s="468"/>
      <c r="O47" s="468"/>
      <c r="P47" s="468"/>
      <c r="Q47" s="468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  <c r="AE47" s="468"/>
      <c r="AF47" s="468"/>
      <c r="AG47" s="468"/>
      <c r="AH47" s="468"/>
      <c r="AI47" s="468"/>
      <c r="AJ47" s="468"/>
      <c r="AK47" s="468"/>
      <c r="AL47" s="468"/>
      <c r="AM47" s="468"/>
      <c r="AN47" s="468"/>
      <c r="AO47" s="468"/>
      <c r="AP47" s="468"/>
      <c r="AQ47" s="468"/>
      <c r="AR47" s="468"/>
      <c r="AS47" s="468"/>
      <c r="AT47" s="468"/>
      <c r="AU47" s="468"/>
      <c r="AV47" s="468"/>
      <c r="AW47" s="468"/>
      <c r="AX47" s="468"/>
      <c r="AY47" s="468"/>
      <c r="AZ47" s="468"/>
      <c r="BA47" s="468"/>
      <c r="BB47" s="468"/>
      <c r="BC47" s="469"/>
      <c r="BD47" s="467"/>
      <c r="BE47" s="468"/>
      <c r="BF47" s="468"/>
      <c r="BG47" s="468"/>
      <c r="BH47" s="468"/>
      <c r="BI47" s="468"/>
      <c r="BJ47" s="468"/>
      <c r="BK47" s="468"/>
      <c r="BL47" s="468"/>
      <c r="BM47" s="468"/>
      <c r="BN47" s="468"/>
      <c r="BO47" s="468"/>
      <c r="BP47" s="468"/>
      <c r="BQ47" s="468"/>
      <c r="BR47" s="468"/>
      <c r="BS47" s="469"/>
      <c r="BT47" s="467"/>
      <c r="BU47" s="468"/>
      <c r="BV47" s="468"/>
      <c r="BW47" s="468"/>
      <c r="BX47" s="468"/>
      <c r="BY47" s="468"/>
      <c r="BZ47" s="468"/>
      <c r="CA47" s="468"/>
      <c r="CB47" s="468"/>
      <c r="CC47" s="468"/>
      <c r="CD47" s="468"/>
      <c r="CE47" s="468"/>
      <c r="CF47" s="468"/>
      <c r="CG47" s="468"/>
      <c r="CH47" s="468"/>
      <c r="CI47" s="469"/>
      <c r="CJ47" s="467"/>
      <c r="CK47" s="468"/>
      <c r="CL47" s="468"/>
      <c r="CM47" s="468"/>
      <c r="CN47" s="468"/>
      <c r="CO47" s="468"/>
      <c r="CP47" s="468"/>
      <c r="CQ47" s="468"/>
      <c r="CR47" s="468"/>
      <c r="CS47" s="468"/>
      <c r="CT47" s="468"/>
      <c r="CU47" s="468"/>
      <c r="CV47" s="468"/>
      <c r="CW47" s="468"/>
      <c r="CX47" s="468"/>
      <c r="CY47" s="468"/>
      <c r="CZ47" s="468"/>
      <c r="DA47" s="469"/>
    </row>
    <row r="48" spans="1:105" s="163" customFormat="1" ht="12.75" x14ac:dyDescent="0.25">
      <c r="A48" s="472" t="s">
        <v>324</v>
      </c>
      <c r="B48" s="473"/>
      <c r="C48" s="473"/>
      <c r="D48" s="473"/>
      <c r="E48" s="473"/>
      <c r="F48" s="473"/>
      <c r="G48" s="474"/>
      <c r="H48" s="498" t="s">
        <v>519</v>
      </c>
      <c r="I48" s="499"/>
      <c r="J48" s="499"/>
      <c r="K48" s="499"/>
      <c r="L48" s="499"/>
      <c r="M48" s="499"/>
      <c r="N48" s="499"/>
      <c r="O48" s="499"/>
      <c r="P48" s="499"/>
      <c r="Q48" s="499"/>
      <c r="R48" s="499"/>
      <c r="S48" s="499"/>
      <c r="T48" s="499"/>
      <c r="U48" s="499"/>
      <c r="V48" s="499"/>
      <c r="W48" s="499"/>
      <c r="X48" s="499"/>
      <c r="Y48" s="499"/>
      <c r="Z48" s="499"/>
      <c r="AA48" s="499"/>
      <c r="AB48" s="499"/>
      <c r="AC48" s="499"/>
      <c r="AD48" s="499"/>
      <c r="AE48" s="499"/>
      <c r="AF48" s="499"/>
      <c r="AG48" s="499"/>
      <c r="AH48" s="499"/>
      <c r="AI48" s="499"/>
      <c r="AJ48" s="499"/>
      <c r="AK48" s="499"/>
      <c r="AL48" s="499"/>
      <c r="AM48" s="499"/>
      <c r="AN48" s="499"/>
      <c r="AO48" s="499"/>
      <c r="AP48" s="499"/>
      <c r="AQ48" s="499"/>
      <c r="AR48" s="499"/>
      <c r="AS48" s="499"/>
      <c r="AT48" s="499"/>
      <c r="AU48" s="499"/>
      <c r="AV48" s="499"/>
      <c r="AW48" s="499"/>
      <c r="AX48" s="499"/>
      <c r="AY48" s="499"/>
      <c r="AZ48" s="499"/>
      <c r="BA48" s="499"/>
      <c r="BB48" s="499"/>
      <c r="BC48" s="500"/>
      <c r="BD48" s="463"/>
      <c r="BE48" s="464"/>
      <c r="BF48" s="464"/>
      <c r="BG48" s="464"/>
      <c r="BH48" s="464"/>
      <c r="BI48" s="464"/>
      <c r="BJ48" s="464"/>
      <c r="BK48" s="464"/>
      <c r="BL48" s="464"/>
      <c r="BM48" s="464"/>
      <c r="BN48" s="464"/>
      <c r="BO48" s="464"/>
      <c r="BP48" s="464"/>
      <c r="BQ48" s="464"/>
      <c r="BR48" s="464"/>
      <c r="BS48" s="465"/>
      <c r="BT48" s="463"/>
      <c r="BU48" s="464"/>
      <c r="BV48" s="464"/>
      <c r="BW48" s="464"/>
      <c r="BX48" s="464"/>
      <c r="BY48" s="464"/>
      <c r="BZ48" s="464"/>
      <c r="CA48" s="464"/>
      <c r="CB48" s="464"/>
      <c r="CC48" s="464"/>
      <c r="CD48" s="464"/>
      <c r="CE48" s="464"/>
      <c r="CF48" s="464"/>
      <c r="CG48" s="464"/>
      <c r="CH48" s="464"/>
      <c r="CI48" s="465"/>
      <c r="CJ48" s="463"/>
      <c r="CK48" s="464"/>
      <c r="CL48" s="464"/>
      <c r="CM48" s="464"/>
      <c r="CN48" s="464"/>
      <c r="CO48" s="464"/>
      <c r="CP48" s="464"/>
      <c r="CQ48" s="464"/>
      <c r="CR48" s="464"/>
      <c r="CS48" s="464"/>
      <c r="CT48" s="464"/>
      <c r="CU48" s="464"/>
      <c r="CV48" s="464"/>
      <c r="CW48" s="464"/>
      <c r="CX48" s="464"/>
      <c r="CY48" s="464"/>
      <c r="CZ48" s="464"/>
      <c r="DA48" s="465"/>
    </row>
    <row r="49" spans="1:123" s="163" customFormat="1" ht="12.75" x14ac:dyDescent="0.25">
      <c r="A49" s="450" t="s">
        <v>326</v>
      </c>
      <c r="B49" s="451"/>
      <c r="C49" s="451"/>
      <c r="D49" s="451"/>
      <c r="E49" s="451"/>
      <c r="F49" s="451"/>
      <c r="G49" s="452"/>
      <c r="H49" s="453" t="s">
        <v>613</v>
      </c>
      <c r="I49" s="454"/>
      <c r="J49" s="454"/>
      <c r="K49" s="454"/>
      <c r="L49" s="454"/>
      <c r="M49" s="454"/>
      <c r="N49" s="454"/>
      <c r="O49" s="454"/>
      <c r="P49" s="454"/>
      <c r="Q49" s="454"/>
      <c r="R49" s="454"/>
      <c r="S49" s="454"/>
      <c r="T49" s="454"/>
      <c r="U49" s="454"/>
      <c r="V49" s="454"/>
      <c r="W49" s="454"/>
      <c r="X49" s="454"/>
      <c r="Y49" s="454"/>
      <c r="Z49" s="454"/>
      <c r="AA49" s="454"/>
      <c r="AB49" s="454"/>
      <c r="AC49" s="454"/>
      <c r="AD49" s="454"/>
      <c r="AE49" s="454"/>
      <c r="AF49" s="454"/>
      <c r="AG49" s="454"/>
      <c r="AH49" s="454"/>
      <c r="AI49" s="454"/>
      <c r="AJ49" s="454"/>
      <c r="AK49" s="454"/>
      <c r="AL49" s="454"/>
      <c r="AM49" s="454"/>
      <c r="AN49" s="454"/>
      <c r="AO49" s="454"/>
      <c r="AP49" s="454"/>
      <c r="AQ49" s="454"/>
      <c r="AR49" s="454"/>
      <c r="AS49" s="454"/>
      <c r="AT49" s="454"/>
      <c r="AU49" s="454"/>
      <c r="AV49" s="454"/>
      <c r="AW49" s="454"/>
      <c r="AX49" s="454"/>
      <c r="AY49" s="454"/>
      <c r="AZ49" s="454"/>
      <c r="BA49" s="454"/>
      <c r="BB49" s="454"/>
      <c r="BC49" s="455"/>
      <c r="BD49" s="447">
        <v>73566</v>
      </c>
      <c r="BE49" s="448"/>
      <c r="BF49" s="448"/>
      <c r="BG49" s="448"/>
      <c r="BH49" s="448"/>
      <c r="BI49" s="448"/>
      <c r="BJ49" s="448"/>
      <c r="BK49" s="448"/>
      <c r="BL49" s="448"/>
      <c r="BM49" s="448"/>
      <c r="BN49" s="448"/>
      <c r="BO49" s="448"/>
      <c r="BP49" s="448"/>
      <c r="BQ49" s="448"/>
      <c r="BR49" s="448"/>
      <c r="BS49" s="449"/>
      <c r="BT49" s="447">
        <v>2</v>
      </c>
      <c r="BU49" s="448"/>
      <c r="BV49" s="448"/>
      <c r="BW49" s="448"/>
      <c r="BX49" s="448"/>
      <c r="BY49" s="448"/>
      <c r="BZ49" s="448"/>
      <c r="CA49" s="448"/>
      <c r="CB49" s="448"/>
      <c r="CC49" s="448"/>
      <c r="CD49" s="448"/>
      <c r="CE49" s="448"/>
      <c r="CF49" s="448"/>
      <c r="CG49" s="448"/>
      <c r="CH49" s="448"/>
      <c r="CI49" s="449"/>
      <c r="CJ49" s="447">
        <f>BD49*BT49</f>
        <v>147132</v>
      </c>
      <c r="CK49" s="448"/>
      <c r="CL49" s="448"/>
      <c r="CM49" s="448"/>
      <c r="CN49" s="448"/>
      <c r="CO49" s="448"/>
      <c r="CP49" s="448"/>
      <c r="CQ49" s="448"/>
      <c r="CR49" s="448"/>
      <c r="CS49" s="448"/>
      <c r="CT49" s="448"/>
      <c r="CU49" s="448"/>
      <c r="CV49" s="448"/>
      <c r="CW49" s="448"/>
      <c r="CX49" s="448"/>
      <c r="CY49" s="448"/>
      <c r="CZ49" s="448"/>
      <c r="DA49" s="449"/>
    </row>
    <row r="50" spans="1:123" s="163" customFormat="1" ht="12.75" x14ac:dyDescent="0.25">
      <c r="A50" s="450" t="s">
        <v>328</v>
      </c>
      <c r="B50" s="451"/>
      <c r="C50" s="451"/>
      <c r="D50" s="451"/>
      <c r="E50" s="451"/>
      <c r="F50" s="451"/>
      <c r="G50" s="452"/>
      <c r="H50" s="453" t="s">
        <v>614</v>
      </c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454"/>
      <c r="AD50" s="454"/>
      <c r="AE50" s="454"/>
      <c r="AF50" s="454"/>
      <c r="AG50" s="454"/>
      <c r="AH50" s="454"/>
      <c r="AI50" s="454"/>
      <c r="AJ50" s="454"/>
      <c r="AK50" s="454"/>
      <c r="AL50" s="454"/>
      <c r="AM50" s="454"/>
      <c r="AN50" s="454"/>
      <c r="AO50" s="454"/>
      <c r="AP50" s="454"/>
      <c r="AQ50" s="454"/>
      <c r="AR50" s="454"/>
      <c r="AS50" s="454"/>
      <c r="AT50" s="454"/>
      <c r="AU50" s="454"/>
      <c r="AV50" s="454"/>
      <c r="AW50" s="454"/>
      <c r="AX50" s="454"/>
      <c r="AY50" s="454"/>
      <c r="AZ50" s="454"/>
      <c r="BA50" s="454"/>
      <c r="BB50" s="454"/>
      <c r="BC50" s="455"/>
      <c r="BD50" s="447">
        <v>4140</v>
      </c>
      <c r="BE50" s="448"/>
      <c r="BF50" s="448"/>
      <c r="BG50" s="448"/>
      <c r="BH50" s="448"/>
      <c r="BI50" s="448"/>
      <c r="BJ50" s="448"/>
      <c r="BK50" s="448"/>
      <c r="BL50" s="448"/>
      <c r="BM50" s="448"/>
      <c r="BN50" s="448"/>
      <c r="BO50" s="448"/>
      <c r="BP50" s="448"/>
      <c r="BQ50" s="448"/>
      <c r="BR50" s="448"/>
      <c r="BS50" s="449"/>
      <c r="BT50" s="447">
        <v>10</v>
      </c>
      <c r="BU50" s="448"/>
      <c r="BV50" s="448"/>
      <c r="BW50" s="448"/>
      <c r="BX50" s="448"/>
      <c r="BY50" s="448"/>
      <c r="BZ50" s="448"/>
      <c r="CA50" s="448"/>
      <c r="CB50" s="448"/>
      <c r="CC50" s="448"/>
      <c r="CD50" s="448"/>
      <c r="CE50" s="448"/>
      <c r="CF50" s="448"/>
      <c r="CG50" s="448"/>
      <c r="CH50" s="448"/>
      <c r="CI50" s="449"/>
      <c r="CJ50" s="447">
        <f t="shared" ref="CJ50:CJ54" si="0">BD50*BT50</f>
        <v>41400</v>
      </c>
      <c r="CK50" s="448"/>
      <c r="CL50" s="448"/>
      <c r="CM50" s="448"/>
      <c r="CN50" s="448"/>
      <c r="CO50" s="448"/>
      <c r="CP50" s="448"/>
      <c r="CQ50" s="448"/>
      <c r="CR50" s="448"/>
      <c r="CS50" s="448"/>
      <c r="CT50" s="448"/>
      <c r="CU50" s="448"/>
      <c r="CV50" s="448"/>
      <c r="CW50" s="448"/>
      <c r="CX50" s="448"/>
      <c r="CY50" s="448"/>
      <c r="CZ50" s="448"/>
      <c r="DA50" s="449"/>
    </row>
    <row r="51" spans="1:123" s="163" customFormat="1" ht="12.75" x14ac:dyDescent="0.25">
      <c r="A51" s="450"/>
      <c r="B51" s="451"/>
      <c r="C51" s="451"/>
      <c r="D51" s="451"/>
      <c r="E51" s="451"/>
      <c r="F51" s="451"/>
      <c r="G51" s="452"/>
      <c r="H51" s="453"/>
      <c r="I51" s="454"/>
      <c r="J51" s="454"/>
      <c r="K51" s="454"/>
      <c r="L51" s="454"/>
      <c r="M51" s="454"/>
      <c r="N51" s="454"/>
      <c r="O51" s="454"/>
      <c r="P51" s="454"/>
      <c r="Q51" s="454"/>
      <c r="R51" s="454"/>
      <c r="S51" s="454"/>
      <c r="T51" s="454"/>
      <c r="U51" s="454"/>
      <c r="V51" s="454"/>
      <c r="W51" s="454"/>
      <c r="X51" s="454"/>
      <c r="Y51" s="454"/>
      <c r="Z51" s="454"/>
      <c r="AA51" s="454"/>
      <c r="AB51" s="454"/>
      <c r="AC51" s="454"/>
      <c r="AD51" s="454"/>
      <c r="AE51" s="454"/>
      <c r="AF51" s="454"/>
      <c r="AG51" s="454"/>
      <c r="AH51" s="454"/>
      <c r="AI51" s="454"/>
      <c r="AJ51" s="454"/>
      <c r="AK51" s="454"/>
      <c r="AL51" s="454"/>
      <c r="AM51" s="454"/>
      <c r="AN51" s="454"/>
      <c r="AO51" s="454"/>
      <c r="AP51" s="454"/>
      <c r="AQ51" s="454"/>
      <c r="AR51" s="454"/>
      <c r="AS51" s="454"/>
      <c r="AT51" s="454"/>
      <c r="AU51" s="454"/>
      <c r="AV51" s="454"/>
      <c r="AW51" s="454"/>
      <c r="AX51" s="454"/>
      <c r="AY51" s="454"/>
      <c r="AZ51" s="454"/>
      <c r="BA51" s="454"/>
      <c r="BB51" s="454"/>
      <c r="BC51" s="455"/>
      <c r="BD51" s="447"/>
      <c r="BE51" s="448"/>
      <c r="BF51" s="448"/>
      <c r="BG51" s="448"/>
      <c r="BH51" s="448"/>
      <c r="BI51" s="448"/>
      <c r="BJ51" s="448"/>
      <c r="BK51" s="448"/>
      <c r="BL51" s="448"/>
      <c r="BM51" s="448"/>
      <c r="BN51" s="448"/>
      <c r="BO51" s="448"/>
      <c r="BP51" s="448"/>
      <c r="BQ51" s="448"/>
      <c r="BR51" s="448"/>
      <c r="BS51" s="449"/>
      <c r="BT51" s="447"/>
      <c r="BU51" s="448"/>
      <c r="BV51" s="448"/>
      <c r="BW51" s="448"/>
      <c r="BX51" s="448"/>
      <c r="BY51" s="448"/>
      <c r="BZ51" s="448"/>
      <c r="CA51" s="448"/>
      <c r="CB51" s="448"/>
      <c r="CC51" s="448"/>
      <c r="CD51" s="448"/>
      <c r="CE51" s="448"/>
      <c r="CF51" s="448"/>
      <c r="CG51" s="448"/>
      <c r="CH51" s="448"/>
      <c r="CI51" s="449"/>
      <c r="CJ51" s="447">
        <f t="shared" si="0"/>
        <v>0</v>
      </c>
      <c r="CK51" s="448"/>
      <c r="CL51" s="448"/>
      <c r="CM51" s="448"/>
      <c r="CN51" s="448"/>
      <c r="CO51" s="448"/>
      <c r="CP51" s="448"/>
      <c r="CQ51" s="448"/>
      <c r="CR51" s="448"/>
      <c r="CS51" s="448"/>
      <c r="CT51" s="448"/>
      <c r="CU51" s="448"/>
      <c r="CV51" s="448"/>
      <c r="CW51" s="448"/>
      <c r="CX51" s="448"/>
      <c r="CY51" s="448"/>
      <c r="CZ51" s="448"/>
      <c r="DA51" s="449"/>
    </row>
    <row r="52" spans="1:123" s="163" customFormat="1" ht="12.75" x14ac:dyDescent="0.25">
      <c r="A52" s="450" t="s">
        <v>388</v>
      </c>
      <c r="B52" s="451"/>
      <c r="C52" s="451"/>
      <c r="D52" s="451"/>
      <c r="E52" s="451"/>
      <c r="F52" s="451"/>
      <c r="G52" s="452"/>
      <c r="H52" s="453" t="s">
        <v>616</v>
      </c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4"/>
      <c r="AF52" s="454"/>
      <c r="AG52" s="454"/>
      <c r="AH52" s="454"/>
      <c r="AI52" s="454"/>
      <c r="AJ52" s="454"/>
      <c r="AK52" s="454"/>
      <c r="AL52" s="454"/>
      <c r="AM52" s="454"/>
      <c r="AN52" s="454"/>
      <c r="AO52" s="454"/>
      <c r="AP52" s="454"/>
      <c r="AQ52" s="454"/>
      <c r="AR52" s="454"/>
      <c r="AS52" s="454"/>
      <c r="AT52" s="454"/>
      <c r="AU52" s="454"/>
      <c r="AV52" s="454"/>
      <c r="AW52" s="454"/>
      <c r="AX52" s="454"/>
      <c r="AY52" s="454"/>
      <c r="AZ52" s="454"/>
      <c r="BA52" s="454"/>
      <c r="BB52" s="454"/>
      <c r="BC52" s="455"/>
      <c r="BD52" s="447">
        <v>8000</v>
      </c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8"/>
      <c r="BR52" s="448"/>
      <c r="BS52" s="449"/>
      <c r="BT52" s="447">
        <v>10</v>
      </c>
      <c r="BU52" s="448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8"/>
      <c r="CH52" s="448"/>
      <c r="CI52" s="449"/>
      <c r="CJ52" s="447">
        <f t="shared" si="0"/>
        <v>80000</v>
      </c>
      <c r="CK52" s="448"/>
      <c r="CL52" s="448"/>
      <c r="CM52" s="448"/>
      <c r="CN52" s="448"/>
      <c r="CO52" s="448"/>
      <c r="CP52" s="448"/>
      <c r="CQ52" s="448"/>
      <c r="CR52" s="448"/>
      <c r="CS52" s="448"/>
      <c r="CT52" s="448"/>
      <c r="CU52" s="448"/>
      <c r="CV52" s="448"/>
      <c r="CW52" s="448"/>
      <c r="CX52" s="448"/>
      <c r="CY52" s="448"/>
      <c r="CZ52" s="448"/>
      <c r="DA52" s="449"/>
    </row>
    <row r="53" spans="1:123" s="163" customFormat="1" ht="12.75" x14ac:dyDescent="0.25">
      <c r="A53" s="450" t="s">
        <v>389</v>
      </c>
      <c r="B53" s="451"/>
      <c r="C53" s="451"/>
      <c r="D53" s="451"/>
      <c r="E53" s="451"/>
      <c r="F53" s="451"/>
      <c r="G53" s="452"/>
      <c r="H53" s="453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4"/>
      <c r="AF53" s="454"/>
      <c r="AG53" s="454"/>
      <c r="AH53" s="454"/>
      <c r="AI53" s="454"/>
      <c r="AJ53" s="454"/>
      <c r="AK53" s="454"/>
      <c r="AL53" s="454"/>
      <c r="AM53" s="454"/>
      <c r="AN53" s="454"/>
      <c r="AO53" s="454"/>
      <c r="AP53" s="454"/>
      <c r="AQ53" s="454"/>
      <c r="AR53" s="454"/>
      <c r="AS53" s="454"/>
      <c r="AT53" s="454"/>
      <c r="AU53" s="454"/>
      <c r="AV53" s="454"/>
      <c r="AW53" s="454"/>
      <c r="AX53" s="454"/>
      <c r="AY53" s="454"/>
      <c r="AZ53" s="454"/>
      <c r="BA53" s="454"/>
      <c r="BB53" s="454"/>
      <c r="BC53" s="455"/>
      <c r="BD53" s="447"/>
      <c r="BE53" s="448"/>
      <c r="BF53" s="448"/>
      <c r="BG53" s="448"/>
      <c r="BH53" s="448"/>
      <c r="BI53" s="448"/>
      <c r="BJ53" s="448"/>
      <c r="BK53" s="448"/>
      <c r="BL53" s="448"/>
      <c r="BM53" s="448"/>
      <c r="BN53" s="448"/>
      <c r="BO53" s="448"/>
      <c r="BP53" s="448"/>
      <c r="BQ53" s="448"/>
      <c r="BR53" s="448"/>
      <c r="BS53" s="449"/>
      <c r="BT53" s="447"/>
      <c r="BU53" s="448"/>
      <c r="BV53" s="448"/>
      <c r="BW53" s="448"/>
      <c r="BX53" s="448"/>
      <c r="BY53" s="448"/>
      <c r="BZ53" s="448"/>
      <c r="CA53" s="448"/>
      <c r="CB53" s="448"/>
      <c r="CC53" s="448"/>
      <c r="CD53" s="448"/>
      <c r="CE53" s="448"/>
      <c r="CF53" s="448"/>
      <c r="CG53" s="448"/>
      <c r="CH53" s="448"/>
      <c r="CI53" s="449"/>
      <c r="CJ53" s="447">
        <f t="shared" si="0"/>
        <v>0</v>
      </c>
      <c r="CK53" s="448"/>
      <c r="CL53" s="448"/>
      <c r="CM53" s="448"/>
      <c r="CN53" s="448"/>
      <c r="CO53" s="448"/>
      <c r="CP53" s="448"/>
      <c r="CQ53" s="448"/>
      <c r="CR53" s="448"/>
      <c r="CS53" s="448"/>
      <c r="CT53" s="448"/>
      <c r="CU53" s="448"/>
      <c r="CV53" s="448"/>
      <c r="CW53" s="448"/>
      <c r="CX53" s="448"/>
      <c r="CY53" s="448"/>
      <c r="CZ53" s="448"/>
      <c r="DA53" s="449"/>
    </row>
    <row r="54" spans="1:123" s="164" customFormat="1" ht="15" customHeight="1" x14ac:dyDescent="0.25">
      <c r="A54" s="450" t="s">
        <v>390</v>
      </c>
      <c r="B54" s="451"/>
      <c r="C54" s="451"/>
      <c r="D54" s="451"/>
      <c r="E54" s="451"/>
      <c r="F54" s="451"/>
      <c r="G54" s="452"/>
      <c r="H54" s="453" t="s">
        <v>617</v>
      </c>
      <c r="I54" s="454"/>
      <c r="J54" s="454"/>
      <c r="K54" s="454"/>
      <c r="L54" s="454"/>
      <c r="M54" s="454"/>
      <c r="N54" s="454"/>
      <c r="O54" s="454"/>
      <c r="P54" s="454"/>
      <c r="Q54" s="454"/>
      <c r="R54" s="454"/>
      <c r="S54" s="454"/>
      <c r="T54" s="454"/>
      <c r="U54" s="454"/>
      <c r="V54" s="454"/>
      <c r="W54" s="454"/>
      <c r="X54" s="454"/>
      <c r="Y54" s="454"/>
      <c r="Z54" s="454"/>
      <c r="AA54" s="454"/>
      <c r="AB54" s="454"/>
      <c r="AC54" s="454"/>
      <c r="AD54" s="454"/>
      <c r="AE54" s="454"/>
      <c r="AF54" s="454"/>
      <c r="AG54" s="454"/>
      <c r="AH54" s="454"/>
      <c r="AI54" s="454"/>
      <c r="AJ54" s="454"/>
      <c r="AK54" s="454"/>
      <c r="AL54" s="454"/>
      <c r="AM54" s="454"/>
      <c r="AN54" s="454"/>
      <c r="AO54" s="454"/>
      <c r="AP54" s="454"/>
      <c r="AQ54" s="454"/>
      <c r="AR54" s="454"/>
      <c r="AS54" s="454"/>
      <c r="AT54" s="454"/>
      <c r="AU54" s="454"/>
      <c r="AV54" s="454"/>
      <c r="AW54" s="454"/>
      <c r="AX54" s="454"/>
      <c r="AY54" s="454"/>
      <c r="AZ54" s="454"/>
      <c r="BA54" s="454"/>
      <c r="BB54" s="454"/>
      <c r="BC54" s="455"/>
      <c r="BD54" s="447">
        <v>33000</v>
      </c>
      <c r="BE54" s="448"/>
      <c r="BF54" s="448"/>
      <c r="BG54" s="448"/>
      <c r="BH54" s="448"/>
      <c r="BI54" s="448"/>
      <c r="BJ54" s="448"/>
      <c r="BK54" s="448"/>
      <c r="BL54" s="448"/>
      <c r="BM54" s="448"/>
      <c r="BN54" s="448"/>
      <c r="BO54" s="448"/>
      <c r="BP54" s="448"/>
      <c r="BQ54" s="448"/>
      <c r="BR54" s="448"/>
      <c r="BS54" s="449"/>
      <c r="BT54" s="447">
        <v>10</v>
      </c>
      <c r="BU54" s="448"/>
      <c r="BV54" s="448"/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9"/>
      <c r="CJ54" s="447">
        <f t="shared" si="0"/>
        <v>330000</v>
      </c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  <c r="CX54" s="448"/>
      <c r="CY54" s="448"/>
      <c r="CZ54" s="448"/>
      <c r="DA54" s="449"/>
    </row>
    <row r="55" spans="1:123" s="164" customFormat="1" ht="15" customHeight="1" x14ac:dyDescent="0.25">
      <c r="A55" s="472"/>
      <c r="B55" s="473"/>
      <c r="C55" s="473"/>
      <c r="D55" s="473"/>
      <c r="E55" s="473"/>
      <c r="F55" s="473"/>
      <c r="G55" s="474"/>
      <c r="H55" s="521" t="s">
        <v>376</v>
      </c>
      <c r="I55" s="522"/>
      <c r="J55" s="522"/>
      <c r="K55" s="522"/>
      <c r="L55" s="522"/>
      <c r="M55" s="522"/>
      <c r="N55" s="522"/>
      <c r="O55" s="522"/>
      <c r="P55" s="522"/>
      <c r="Q55" s="522"/>
      <c r="R55" s="522"/>
      <c r="S55" s="522"/>
      <c r="T55" s="522"/>
      <c r="U55" s="522"/>
      <c r="V55" s="522"/>
      <c r="W55" s="522"/>
      <c r="X55" s="522"/>
      <c r="Y55" s="522"/>
      <c r="Z55" s="522"/>
      <c r="AA55" s="522"/>
      <c r="AB55" s="522"/>
      <c r="AC55" s="522"/>
      <c r="AD55" s="522"/>
      <c r="AE55" s="522"/>
      <c r="AF55" s="522"/>
      <c r="AG55" s="522"/>
      <c r="AH55" s="522"/>
      <c r="AI55" s="522"/>
      <c r="AJ55" s="522"/>
      <c r="AK55" s="522"/>
      <c r="AL55" s="522"/>
      <c r="AM55" s="522"/>
      <c r="AN55" s="522"/>
      <c r="AO55" s="522"/>
      <c r="AP55" s="522"/>
      <c r="AQ55" s="522"/>
      <c r="AR55" s="522"/>
      <c r="AS55" s="522"/>
      <c r="AT55" s="522"/>
      <c r="AU55" s="522"/>
      <c r="AV55" s="522"/>
      <c r="AW55" s="522"/>
      <c r="AX55" s="522"/>
      <c r="AY55" s="522"/>
      <c r="AZ55" s="522"/>
      <c r="BA55" s="522"/>
      <c r="BB55" s="522"/>
      <c r="BC55" s="523"/>
      <c r="BD55" s="463" t="s">
        <v>7</v>
      </c>
      <c r="BE55" s="464"/>
      <c r="BF55" s="464"/>
      <c r="BG55" s="464"/>
      <c r="BH55" s="464"/>
      <c r="BI55" s="464"/>
      <c r="BJ55" s="464"/>
      <c r="BK55" s="464"/>
      <c r="BL55" s="464"/>
      <c r="BM55" s="464"/>
      <c r="BN55" s="464"/>
      <c r="BO55" s="464"/>
      <c r="BP55" s="464"/>
      <c r="BQ55" s="464"/>
      <c r="BR55" s="464"/>
      <c r="BS55" s="465"/>
      <c r="BT55" s="463" t="s">
        <v>7</v>
      </c>
      <c r="BU55" s="464"/>
      <c r="BV55" s="464"/>
      <c r="BW55" s="464"/>
      <c r="BX55" s="464"/>
      <c r="BY55" s="464"/>
      <c r="BZ55" s="464"/>
      <c r="CA55" s="464"/>
      <c r="CB55" s="464"/>
      <c r="CC55" s="464"/>
      <c r="CD55" s="464"/>
      <c r="CE55" s="464"/>
      <c r="CF55" s="464"/>
      <c r="CG55" s="464"/>
      <c r="CH55" s="464"/>
      <c r="CI55" s="465"/>
      <c r="CJ55" s="501">
        <f>SUM(CJ49:CJ54)</f>
        <v>598532</v>
      </c>
      <c r="CK55" s="502"/>
      <c r="CL55" s="502"/>
      <c r="CM55" s="502"/>
      <c r="CN55" s="502"/>
      <c r="CO55" s="502"/>
      <c r="CP55" s="502"/>
      <c r="CQ55" s="502"/>
      <c r="CR55" s="502"/>
      <c r="CS55" s="502"/>
      <c r="CT55" s="502"/>
      <c r="CU55" s="502"/>
      <c r="CV55" s="502"/>
      <c r="CW55" s="502"/>
      <c r="CX55" s="502"/>
      <c r="CY55" s="502"/>
      <c r="CZ55" s="502"/>
      <c r="DA55" s="503"/>
    </row>
    <row r="56" spans="1:123" s="164" customFormat="1" ht="15" customHeight="1" x14ac:dyDescent="0.25">
      <c r="A56" s="472"/>
      <c r="B56" s="473"/>
      <c r="C56" s="473"/>
      <c r="D56" s="473"/>
      <c r="E56" s="473"/>
      <c r="F56" s="473"/>
      <c r="G56" s="474"/>
      <c r="H56" s="435" t="s">
        <v>522</v>
      </c>
      <c r="I56" s="436"/>
      <c r="J56" s="436"/>
      <c r="K56" s="436"/>
      <c r="L56" s="436"/>
      <c r="M56" s="436"/>
      <c r="N56" s="436"/>
      <c r="O56" s="436"/>
      <c r="P56" s="436"/>
      <c r="Q56" s="436"/>
      <c r="R56" s="436"/>
      <c r="S56" s="436"/>
      <c r="T56" s="436"/>
      <c r="U56" s="436"/>
      <c r="V56" s="436"/>
      <c r="W56" s="436"/>
      <c r="X56" s="436"/>
      <c r="Y56" s="436"/>
      <c r="Z56" s="436"/>
      <c r="AA56" s="436"/>
      <c r="AB56" s="436"/>
      <c r="AC56" s="436"/>
      <c r="AD56" s="436"/>
      <c r="AE56" s="436"/>
      <c r="AF56" s="436"/>
      <c r="AG56" s="436"/>
      <c r="AH56" s="436"/>
      <c r="AI56" s="436"/>
      <c r="AJ56" s="436"/>
      <c r="AK56" s="436"/>
      <c r="AL56" s="436"/>
      <c r="AM56" s="436"/>
      <c r="AN56" s="436"/>
      <c r="AO56" s="436"/>
      <c r="AP56" s="436"/>
      <c r="AQ56" s="436"/>
      <c r="AR56" s="436"/>
      <c r="AS56" s="436"/>
      <c r="AT56" s="436"/>
      <c r="AU56" s="436"/>
      <c r="AV56" s="436"/>
      <c r="AW56" s="436"/>
      <c r="AX56" s="436"/>
      <c r="AY56" s="436"/>
      <c r="AZ56" s="436"/>
      <c r="BA56" s="436"/>
      <c r="BB56" s="436"/>
      <c r="BC56" s="437"/>
      <c r="BD56" s="459"/>
      <c r="BE56" s="460"/>
      <c r="BF56" s="460"/>
      <c r="BG56" s="460"/>
      <c r="BH56" s="460"/>
      <c r="BI56" s="460"/>
      <c r="BJ56" s="460"/>
      <c r="BK56" s="460"/>
      <c r="BL56" s="460"/>
      <c r="BM56" s="460"/>
      <c r="BN56" s="460"/>
      <c r="BO56" s="460"/>
      <c r="BP56" s="460"/>
      <c r="BQ56" s="460"/>
      <c r="BR56" s="460"/>
      <c r="BS56" s="461"/>
      <c r="BT56" s="459"/>
      <c r="BU56" s="460"/>
      <c r="BV56" s="460"/>
      <c r="BW56" s="460"/>
      <c r="BX56" s="460"/>
      <c r="BY56" s="460"/>
      <c r="BZ56" s="460"/>
      <c r="CA56" s="460"/>
      <c r="CB56" s="460"/>
      <c r="CC56" s="460"/>
      <c r="CD56" s="460"/>
      <c r="CE56" s="460"/>
      <c r="CF56" s="460"/>
      <c r="CG56" s="460"/>
      <c r="CH56" s="460"/>
      <c r="CI56" s="461"/>
      <c r="CJ56" s="501"/>
      <c r="CK56" s="502"/>
      <c r="CL56" s="502"/>
      <c r="CM56" s="502"/>
      <c r="CN56" s="502"/>
      <c r="CO56" s="502"/>
      <c r="CP56" s="502"/>
      <c r="CQ56" s="502"/>
      <c r="CR56" s="502"/>
      <c r="CS56" s="502"/>
      <c r="CT56" s="502"/>
      <c r="CU56" s="502"/>
      <c r="CV56" s="502"/>
      <c r="CW56" s="502"/>
      <c r="CX56" s="502"/>
      <c r="CY56" s="502"/>
      <c r="CZ56" s="502"/>
      <c r="DA56" s="503"/>
    </row>
    <row r="57" spans="1:123" s="164" customFormat="1" ht="15" customHeight="1" x14ac:dyDescent="0.25">
      <c r="A57" s="472" t="s">
        <v>198</v>
      </c>
      <c r="B57" s="473"/>
      <c r="C57" s="473"/>
      <c r="D57" s="473"/>
      <c r="E57" s="473"/>
      <c r="F57" s="473"/>
      <c r="G57" s="474"/>
      <c r="H57" s="498" t="s">
        <v>192</v>
      </c>
      <c r="I57" s="499"/>
      <c r="J57" s="499"/>
      <c r="K57" s="499"/>
      <c r="L57" s="499"/>
      <c r="M57" s="499"/>
      <c r="N57" s="499"/>
      <c r="O57" s="499"/>
      <c r="P57" s="499"/>
      <c r="Q57" s="499"/>
      <c r="R57" s="499"/>
      <c r="S57" s="499"/>
      <c r="T57" s="499"/>
      <c r="U57" s="499"/>
      <c r="V57" s="499"/>
      <c r="W57" s="499"/>
      <c r="X57" s="499"/>
      <c r="Y57" s="499"/>
      <c r="Z57" s="499"/>
      <c r="AA57" s="499"/>
      <c r="AB57" s="499"/>
      <c r="AC57" s="499"/>
      <c r="AD57" s="499"/>
      <c r="AE57" s="499"/>
      <c r="AF57" s="499"/>
      <c r="AG57" s="499"/>
      <c r="AH57" s="499"/>
      <c r="AI57" s="499"/>
      <c r="AJ57" s="499"/>
      <c r="AK57" s="499"/>
      <c r="AL57" s="499"/>
      <c r="AM57" s="499"/>
      <c r="AN57" s="499"/>
      <c r="AO57" s="499"/>
      <c r="AP57" s="499"/>
      <c r="AQ57" s="499"/>
      <c r="AR57" s="499"/>
      <c r="AS57" s="499"/>
      <c r="AT57" s="499"/>
      <c r="AU57" s="499"/>
      <c r="AV57" s="499"/>
      <c r="AW57" s="499"/>
      <c r="AX57" s="499"/>
      <c r="AY57" s="499"/>
      <c r="AZ57" s="499"/>
      <c r="BA57" s="499"/>
      <c r="BB57" s="499"/>
      <c r="BC57" s="500"/>
      <c r="BD57" s="447"/>
      <c r="BE57" s="448"/>
      <c r="BF57" s="448"/>
      <c r="BG57" s="448"/>
      <c r="BH57" s="448"/>
      <c r="BI57" s="448"/>
      <c r="BJ57" s="448"/>
      <c r="BK57" s="448"/>
      <c r="BL57" s="448"/>
      <c r="BM57" s="448"/>
      <c r="BN57" s="448"/>
      <c r="BO57" s="448"/>
      <c r="BP57" s="448"/>
      <c r="BQ57" s="448"/>
      <c r="BR57" s="448"/>
      <c r="BS57" s="449"/>
      <c r="BT57" s="447"/>
      <c r="BU57" s="448"/>
      <c r="BV57" s="448"/>
      <c r="BW57" s="448"/>
      <c r="BX57" s="448"/>
      <c r="BY57" s="448"/>
      <c r="BZ57" s="448"/>
      <c r="CA57" s="448"/>
      <c r="CB57" s="448"/>
      <c r="CC57" s="448"/>
      <c r="CD57" s="448"/>
      <c r="CE57" s="448"/>
      <c r="CF57" s="448"/>
      <c r="CG57" s="448"/>
      <c r="CH57" s="448"/>
      <c r="CI57" s="449"/>
      <c r="CJ57" s="447"/>
      <c r="CK57" s="448"/>
      <c r="CL57" s="448"/>
      <c r="CM57" s="448"/>
      <c r="CN57" s="448"/>
      <c r="CO57" s="448"/>
      <c r="CP57" s="448"/>
      <c r="CQ57" s="448"/>
      <c r="CR57" s="448"/>
      <c r="CS57" s="448"/>
      <c r="CT57" s="448"/>
      <c r="CU57" s="448"/>
      <c r="CV57" s="448"/>
      <c r="CW57" s="448"/>
      <c r="CX57" s="448"/>
      <c r="CY57" s="448"/>
      <c r="CZ57" s="448"/>
      <c r="DA57" s="448"/>
      <c r="DB57" s="524"/>
      <c r="DC57" s="524"/>
      <c r="DD57" s="524"/>
      <c r="DE57" s="524"/>
      <c r="DF57" s="524"/>
      <c r="DG57" s="524"/>
      <c r="DH57" s="524"/>
      <c r="DI57" s="524"/>
      <c r="DJ57" s="524"/>
      <c r="DK57" s="524"/>
      <c r="DL57" s="524"/>
      <c r="DM57" s="524"/>
      <c r="DN57" s="524"/>
      <c r="DO57" s="524"/>
      <c r="DP57" s="524"/>
      <c r="DQ57" s="524"/>
      <c r="DR57" s="524"/>
      <c r="DS57" s="524"/>
    </row>
    <row r="58" spans="1:123" s="164" customFormat="1" ht="15" customHeight="1" x14ac:dyDescent="0.25">
      <c r="A58" s="450" t="s">
        <v>333</v>
      </c>
      <c r="B58" s="451"/>
      <c r="C58" s="451"/>
      <c r="D58" s="451"/>
      <c r="E58" s="451"/>
      <c r="F58" s="451"/>
      <c r="G58" s="452"/>
      <c r="H58" s="453" t="s">
        <v>520</v>
      </c>
      <c r="I58" s="454"/>
      <c r="J58" s="454"/>
      <c r="K58" s="454"/>
      <c r="L58" s="454"/>
      <c r="M58" s="454"/>
      <c r="N58" s="454"/>
      <c r="O58" s="454"/>
      <c r="P58" s="454"/>
      <c r="Q58" s="454"/>
      <c r="R58" s="454"/>
      <c r="S58" s="454"/>
      <c r="T58" s="454"/>
      <c r="U58" s="454"/>
      <c r="V58" s="454"/>
      <c r="W58" s="454"/>
      <c r="X58" s="454"/>
      <c r="Y58" s="454"/>
      <c r="Z58" s="454"/>
      <c r="AA58" s="454"/>
      <c r="AB58" s="454"/>
      <c r="AC58" s="454"/>
      <c r="AD58" s="454"/>
      <c r="AE58" s="454"/>
      <c r="AF58" s="454"/>
      <c r="AG58" s="454"/>
      <c r="AH58" s="454"/>
      <c r="AI58" s="454"/>
      <c r="AJ58" s="454"/>
      <c r="AK58" s="454"/>
      <c r="AL58" s="454"/>
      <c r="AM58" s="454"/>
      <c r="AN58" s="454"/>
      <c r="AO58" s="454"/>
      <c r="AP58" s="454"/>
      <c r="AQ58" s="454"/>
      <c r="AR58" s="454"/>
      <c r="AS58" s="454"/>
      <c r="AT58" s="454"/>
      <c r="AU58" s="454"/>
      <c r="AV58" s="454"/>
      <c r="AW58" s="454"/>
      <c r="AX58" s="454"/>
      <c r="AY58" s="454"/>
      <c r="AZ58" s="454"/>
      <c r="BA58" s="454"/>
      <c r="BB58" s="454"/>
      <c r="BC58" s="455"/>
      <c r="BD58" s="447">
        <v>3000</v>
      </c>
      <c r="BE58" s="448"/>
      <c r="BF58" s="448"/>
      <c r="BG58" s="448"/>
      <c r="BH58" s="448"/>
      <c r="BI58" s="448"/>
      <c r="BJ58" s="448"/>
      <c r="BK58" s="448"/>
      <c r="BL58" s="448"/>
      <c r="BM58" s="448"/>
      <c r="BN58" s="448"/>
      <c r="BO58" s="448"/>
      <c r="BP58" s="448"/>
      <c r="BQ58" s="448"/>
      <c r="BR58" s="448"/>
      <c r="BS58" s="449"/>
      <c r="BT58" s="447">
        <v>10</v>
      </c>
      <c r="BU58" s="448"/>
      <c r="BV58" s="448"/>
      <c r="BW58" s="448"/>
      <c r="BX58" s="448"/>
      <c r="BY58" s="448"/>
      <c r="BZ58" s="448"/>
      <c r="CA58" s="448"/>
      <c r="CB58" s="448"/>
      <c r="CC58" s="448"/>
      <c r="CD58" s="448"/>
      <c r="CE58" s="448"/>
      <c r="CF58" s="448"/>
      <c r="CG58" s="448"/>
      <c r="CH58" s="448"/>
      <c r="CI58" s="449"/>
      <c r="CJ58" s="447">
        <f>BD58*BT58</f>
        <v>30000</v>
      </c>
      <c r="CK58" s="448"/>
      <c r="CL58" s="448"/>
      <c r="CM58" s="448"/>
      <c r="CN58" s="448"/>
      <c r="CO58" s="448"/>
      <c r="CP58" s="448"/>
      <c r="CQ58" s="448"/>
      <c r="CR58" s="448"/>
      <c r="CS58" s="448"/>
      <c r="CT58" s="448"/>
      <c r="CU58" s="448"/>
      <c r="CV58" s="448"/>
      <c r="CW58" s="448"/>
      <c r="CX58" s="448"/>
      <c r="CY58" s="448"/>
      <c r="CZ58" s="448"/>
      <c r="DA58" s="449"/>
    </row>
    <row r="59" spans="1:123" s="164" customFormat="1" ht="15" customHeight="1" x14ac:dyDescent="0.25">
      <c r="A59" s="450" t="s">
        <v>335</v>
      </c>
      <c r="B59" s="451"/>
      <c r="C59" s="451"/>
      <c r="D59" s="451"/>
      <c r="E59" s="451"/>
      <c r="F59" s="451"/>
      <c r="G59" s="452"/>
      <c r="H59" s="453" t="s">
        <v>615</v>
      </c>
      <c r="I59" s="454"/>
      <c r="J59" s="454"/>
      <c r="K59" s="454"/>
      <c r="L59" s="454"/>
      <c r="M59" s="454"/>
      <c r="N59" s="454"/>
      <c r="O59" s="454"/>
      <c r="P59" s="454"/>
      <c r="Q59" s="454"/>
      <c r="R59" s="454"/>
      <c r="S59" s="454"/>
      <c r="T59" s="454"/>
      <c r="U59" s="454"/>
      <c r="V59" s="454"/>
      <c r="W59" s="454"/>
      <c r="X59" s="454"/>
      <c r="Y59" s="454"/>
      <c r="Z59" s="454"/>
      <c r="AA59" s="454"/>
      <c r="AB59" s="454"/>
      <c r="AC59" s="454"/>
      <c r="AD59" s="454"/>
      <c r="AE59" s="454"/>
      <c r="AF59" s="454"/>
      <c r="AG59" s="454"/>
      <c r="AH59" s="454"/>
      <c r="AI59" s="454"/>
      <c r="AJ59" s="454"/>
      <c r="AK59" s="454"/>
      <c r="AL59" s="454"/>
      <c r="AM59" s="454"/>
      <c r="AN59" s="454"/>
      <c r="AO59" s="454"/>
      <c r="AP59" s="454"/>
      <c r="AQ59" s="454"/>
      <c r="AR59" s="454"/>
      <c r="AS59" s="454"/>
      <c r="AT59" s="454"/>
      <c r="AU59" s="454"/>
      <c r="AV59" s="454"/>
      <c r="AW59" s="454"/>
      <c r="AX59" s="454"/>
      <c r="AY59" s="454"/>
      <c r="AZ59" s="454"/>
      <c r="BA59" s="454"/>
      <c r="BB59" s="454"/>
      <c r="BC59" s="455"/>
      <c r="BD59" s="447">
        <v>310</v>
      </c>
      <c r="BE59" s="448"/>
      <c r="BF59" s="448"/>
      <c r="BG59" s="448"/>
      <c r="BH59" s="448"/>
      <c r="BI59" s="448"/>
      <c r="BJ59" s="448"/>
      <c r="BK59" s="448"/>
      <c r="BL59" s="448"/>
      <c r="BM59" s="448"/>
      <c r="BN59" s="448"/>
      <c r="BO59" s="448"/>
      <c r="BP59" s="448"/>
      <c r="BQ59" s="448"/>
      <c r="BR59" s="448"/>
      <c r="BS59" s="449"/>
      <c r="BT59" s="447">
        <f>10*216</f>
        <v>2160</v>
      </c>
      <c r="BU59" s="448"/>
      <c r="BV59" s="448"/>
      <c r="BW59" s="448"/>
      <c r="BX59" s="448"/>
      <c r="BY59" s="448"/>
      <c r="BZ59" s="448"/>
      <c r="CA59" s="448"/>
      <c r="CB59" s="448"/>
      <c r="CC59" s="448"/>
      <c r="CD59" s="448"/>
      <c r="CE59" s="448"/>
      <c r="CF59" s="448"/>
      <c r="CG59" s="448"/>
      <c r="CH59" s="448"/>
      <c r="CI59" s="449"/>
      <c r="CJ59" s="447">
        <f>BD59*BT59-550</f>
        <v>669050</v>
      </c>
      <c r="CK59" s="448"/>
      <c r="CL59" s="448"/>
      <c r="CM59" s="448"/>
      <c r="CN59" s="448"/>
      <c r="CO59" s="448"/>
      <c r="CP59" s="448"/>
      <c r="CQ59" s="448"/>
      <c r="CR59" s="448"/>
      <c r="CS59" s="448"/>
      <c r="CT59" s="448"/>
      <c r="CU59" s="448"/>
      <c r="CV59" s="448"/>
      <c r="CW59" s="448"/>
      <c r="CX59" s="448"/>
      <c r="CY59" s="448"/>
      <c r="CZ59" s="448"/>
      <c r="DA59" s="449"/>
    </row>
    <row r="60" spans="1:123" s="164" customFormat="1" ht="15" customHeight="1" x14ac:dyDescent="0.25">
      <c r="A60" s="450" t="s">
        <v>337</v>
      </c>
      <c r="B60" s="451"/>
      <c r="C60" s="451"/>
      <c r="D60" s="451"/>
      <c r="E60" s="451"/>
      <c r="F60" s="451"/>
      <c r="G60" s="452"/>
      <c r="H60" s="453" t="s">
        <v>618</v>
      </c>
      <c r="I60" s="454"/>
      <c r="J60" s="454"/>
      <c r="K60" s="454"/>
      <c r="L60" s="454"/>
      <c r="M60" s="454"/>
      <c r="N60" s="454"/>
      <c r="O60" s="454"/>
      <c r="P60" s="454"/>
      <c r="Q60" s="454"/>
      <c r="R60" s="454"/>
      <c r="S60" s="454"/>
      <c r="T60" s="454"/>
      <c r="U60" s="454"/>
      <c r="V60" s="454"/>
      <c r="W60" s="454"/>
      <c r="X60" s="454"/>
      <c r="Y60" s="454"/>
      <c r="Z60" s="454"/>
      <c r="AA60" s="454"/>
      <c r="AB60" s="454"/>
      <c r="AC60" s="454"/>
      <c r="AD60" s="454"/>
      <c r="AE60" s="454"/>
      <c r="AF60" s="454"/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4"/>
      <c r="AR60" s="454"/>
      <c r="AS60" s="454"/>
      <c r="AT60" s="454"/>
      <c r="AU60" s="454"/>
      <c r="AV60" s="454"/>
      <c r="AW60" s="454"/>
      <c r="AX60" s="454"/>
      <c r="AY60" s="454"/>
      <c r="AZ60" s="454"/>
      <c r="BA60" s="454"/>
      <c r="BB60" s="454"/>
      <c r="BC60" s="455"/>
      <c r="BD60" s="447">
        <v>33000</v>
      </c>
      <c r="BE60" s="448"/>
      <c r="BF60" s="448"/>
      <c r="BG60" s="448"/>
      <c r="BH60" s="448"/>
      <c r="BI60" s="448"/>
      <c r="BJ60" s="448"/>
      <c r="BK60" s="448"/>
      <c r="BL60" s="448"/>
      <c r="BM60" s="448"/>
      <c r="BN60" s="448"/>
      <c r="BO60" s="448"/>
      <c r="BP60" s="448"/>
      <c r="BQ60" s="448"/>
      <c r="BR60" s="448"/>
      <c r="BS60" s="449"/>
      <c r="BT60" s="447">
        <v>10</v>
      </c>
      <c r="BU60" s="448"/>
      <c r="BV60" s="448"/>
      <c r="BW60" s="448"/>
      <c r="BX60" s="448"/>
      <c r="BY60" s="448"/>
      <c r="BZ60" s="448"/>
      <c r="CA60" s="448"/>
      <c r="CB60" s="448"/>
      <c r="CC60" s="448"/>
      <c r="CD60" s="448"/>
      <c r="CE60" s="448"/>
      <c r="CF60" s="448"/>
      <c r="CG60" s="448"/>
      <c r="CH60" s="448"/>
      <c r="CI60" s="449"/>
      <c r="CJ60" s="447">
        <f t="shared" ref="CJ60" si="1">BD60*BT60</f>
        <v>330000</v>
      </c>
      <c r="CK60" s="448"/>
      <c r="CL60" s="448"/>
      <c r="CM60" s="448"/>
      <c r="CN60" s="448"/>
      <c r="CO60" s="448"/>
      <c r="CP60" s="448"/>
      <c r="CQ60" s="448"/>
      <c r="CR60" s="448"/>
      <c r="CS60" s="448"/>
      <c r="CT60" s="448"/>
      <c r="CU60" s="448"/>
      <c r="CV60" s="448"/>
      <c r="CW60" s="448"/>
      <c r="CX60" s="448"/>
      <c r="CY60" s="448"/>
      <c r="CZ60" s="448"/>
      <c r="DA60" s="449"/>
    </row>
    <row r="61" spans="1:123" s="164" customFormat="1" ht="15" customHeight="1" x14ac:dyDescent="0.25">
      <c r="A61" s="450"/>
      <c r="B61" s="451"/>
      <c r="C61" s="451"/>
      <c r="D61" s="451"/>
      <c r="E61" s="451"/>
      <c r="F61" s="451"/>
      <c r="G61" s="452"/>
      <c r="H61" s="521" t="s">
        <v>376</v>
      </c>
      <c r="I61" s="522"/>
      <c r="J61" s="522"/>
      <c r="K61" s="522"/>
      <c r="L61" s="522"/>
      <c r="M61" s="522"/>
      <c r="N61" s="522"/>
      <c r="O61" s="522"/>
      <c r="P61" s="522"/>
      <c r="Q61" s="522"/>
      <c r="R61" s="522"/>
      <c r="S61" s="522"/>
      <c r="T61" s="522"/>
      <c r="U61" s="522"/>
      <c r="V61" s="522"/>
      <c r="W61" s="522"/>
      <c r="X61" s="522"/>
      <c r="Y61" s="522"/>
      <c r="Z61" s="522"/>
      <c r="AA61" s="522"/>
      <c r="AB61" s="522"/>
      <c r="AC61" s="522"/>
      <c r="AD61" s="522"/>
      <c r="AE61" s="522"/>
      <c r="AF61" s="522"/>
      <c r="AG61" s="522"/>
      <c r="AH61" s="522"/>
      <c r="AI61" s="522"/>
      <c r="AJ61" s="522"/>
      <c r="AK61" s="522"/>
      <c r="AL61" s="522"/>
      <c r="AM61" s="522"/>
      <c r="AN61" s="522"/>
      <c r="AO61" s="522"/>
      <c r="AP61" s="522"/>
      <c r="AQ61" s="522"/>
      <c r="AR61" s="522"/>
      <c r="AS61" s="522"/>
      <c r="AT61" s="522"/>
      <c r="AU61" s="522"/>
      <c r="AV61" s="522"/>
      <c r="AW61" s="522"/>
      <c r="AX61" s="522"/>
      <c r="AY61" s="522"/>
      <c r="AZ61" s="522"/>
      <c r="BA61" s="522"/>
      <c r="BB61" s="522"/>
      <c r="BC61" s="523"/>
      <c r="BD61" s="463" t="s">
        <v>7</v>
      </c>
      <c r="BE61" s="464"/>
      <c r="BF61" s="464"/>
      <c r="BG61" s="464"/>
      <c r="BH61" s="464"/>
      <c r="BI61" s="464"/>
      <c r="BJ61" s="464"/>
      <c r="BK61" s="464"/>
      <c r="BL61" s="464"/>
      <c r="BM61" s="464"/>
      <c r="BN61" s="464"/>
      <c r="BO61" s="464"/>
      <c r="BP61" s="464"/>
      <c r="BQ61" s="464"/>
      <c r="BR61" s="464"/>
      <c r="BS61" s="465"/>
      <c r="BT61" s="463" t="s">
        <v>7</v>
      </c>
      <c r="BU61" s="464"/>
      <c r="BV61" s="464"/>
      <c r="BW61" s="464"/>
      <c r="BX61" s="464"/>
      <c r="BY61" s="464"/>
      <c r="BZ61" s="464"/>
      <c r="CA61" s="464"/>
      <c r="CB61" s="464"/>
      <c r="CC61" s="464"/>
      <c r="CD61" s="464"/>
      <c r="CE61" s="464"/>
      <c r="CF61" s="464"/>
      <c r="CG61" s="464"/>
      <c r="CH61" s="464"/>
      <c r="CI61" s="465"/>
      <c r="CJ61" s="447">
        <f>SUM(CJ58:CJ60)</f>
        <v>1029050</v>
      </c>
      <c r="CK61" s="448"/>
      <c r="CL61" s="448"/>
      <c r="CM61" s="448"/>
      <c r="CN61" s="448"/>
      <c r="CO61" s="448"/>
      <c r="CP61" s="448"/>
      <c r="CQ61" s="448"/>
      <c r="CR61" s="448"/>
      <c r="CS61" s="448"/>
      <c r="CT61" s="448"/>
      <c r="CU61" s="448"/>
      <c r="CV61" s="448"/>
      <c r="CW61" s="448"/>
      <c r="CX61" s="448"/>
      <c r="CY61" s="448"/>
      <c r="CZ61" s="448"/>
      <c r="DA61" s="449"/>
    </row>
    <row r="62" spans="1:123" s="164" customFormat="1" ht="15" customHeight="1" x14ac:dyDescent="0.25">
      <c r="A62" s="450"/>
      <c r="B62" s="451"/>
      <c r="C62" s="451"/>
      <c r="D62" s="451"/>
      <c r="E62" s="451"/>
      <c r="F62" s="451"/>
      <c r="G62" s="452"/>
      <c r="H62" s="456" t="s">
        <v>376</v>
      </c>
      <c r="I62" s="457"/>
      <c r="J62" s="457"/>
      <c r="K62" s="457"/>
      <c r="L62" s="457"/>
      <c r="M62" s="457"/>
      <c r="N62" s="457"/>
      <c r="O62" s="457"/>
      <c r="P62" s="457"/>
      <c r="Q62" s="457"/>
      <c r="R62" s="457"/>
      <c r="S62" s="457"/>
      <c r="T62" s="457"/>
      <c r="U62" s="457"/>
      <c r="V62" s="457"/>
      <c r="W62" s="457"/>
      <c r="X62" s="457"/>
      <c r="Y62" s="457"/>
      <c r="Z62" s="457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7"/>
      <c r="AL62" s="457"/>
      <c r="AM62" s="457"/>
      <c r="AN62" s="457"/>
      <c r="AO62" s="457"/>
      <c r="AP62" s="457"/>
      <c r="AQ62" s="457"/>
      <c r="AR62" s="457"/>
      <c r="AS62" s="457"/>
      <c r="AT62" s="457"/>
      <c r="AU62" s="457"/>
      <c r="AV62" s="457"/>
      <c r="AW62" s="457"/>
      <c r="AX62" s="457"/>
      <c r="AY62" s="457"/>
      <c r="AZ62" s="457"/>
      <c r="BA62" s="457"/>
      <c r="BB62" s="457"/>
      <c r="BC62" s="458"/>
      <c r="BD62" s="459" t="s">
        <v>7</v>
      </c>
      <c r="BE62" s="460"/>
      <c r="BF62" s="460"/>
      <c r="BG62" s="460"/>
      <c r="BH62" s="460"/>
      <c r="BI62" s="460"/>
      <c r="BJ62" s="460"/>
      <c r="BK62" s="460"/>
      <c r="BL62" s="460"/>
      <c r="BM62" s="460"/>
      <c r="BN62" s="460"/>
      <c r="BO62" s="460"/>
      <c r="BP62" s="460"/>
      <c r="BQ62" s="460"/>
      <c r="BR62" s="460"/>
      <c r="BS62" s="461"/>
      <c r="BT62" s="459" t="s">
        <v>7</v>
      </c>
      <c r="BU62" s="460"/>
      <c r="BV62" s="460"/>
      <c r="BW62" s="460"/>
      <c r="BX62" s="460"/>
      <c r="BY62" s="460"/>
      <c r="BZ62" s="460"/>
      <c r="CA62" s="460"/>
      <c r="CB62" s="460"/>
      <c r="CC62" s="460"/>
      <c r="CD62" s="460"/>
      <c r="CE62" s="460"/>
      <c r="CF62" s="460"/>
      <c r="CG62" s="460"/>
      <c r="CH62" s="460"/>
      <c r="CI62" s="461"/>
      <c r="CJ62" s="462">
        <f>CJ55+CJ61</f>
        <v>1627582</v>
      </c>
      <c r="CK62" s="460"/>
      <c r="CL62" s="460"/>
      <c r="CM62" s="460"/>
      <c r="CN62" s="460"/>
      <c r="CO62" s="460"/>
      <c r="CP62" s="460"/>
      <c r="CQ62" s="460"/>
      <c r="CR62" s="460"/>
      <c r="CS62" s="460"/>
      <c r="CT62" s="460"/>
      <c r="CU62" s="460"/>
      <c r="CV62" s="460"/>
      <c r="CW62" s="460"/>
      <c r="CX62" s="460"/>
      <c r="CY62" s="460"/>
      <c r="CZ62" s="460"/>
      <c r="DA62" s="461"/>
    </row>
    <row r="63" spans="1:123" s="164" customFormat="1" ht="15" customHeight="1" x14ac:dyDescent="0.25">
      <c r="A63" s="450"/>
      <c r="B63" s="451"/>
      <c r="C63" s="451"/>
      <c r="D63" s="451"/>
      <c r="E63" s="451"/>
      <c r="F63" s="451"/>
      <c r="G63" s="452"/>
      <c r="H63" s="450" t="s">
        <v>523</v>
      </c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51"/>
      <c r="AA63" s="451"/>
      <c r="AB63" s="451"/>
      <c r="AC63" s="451"/>
      <c r="AD63" s="451"/>
      <c r="AE63" s="451"/>
      <c r="AF63" s="451"/>
      <c r="AG63" s="451"/>
      <c r="AH63" s="451"/>
      <c r="AI63" s="451"/>
      <c r="AJ63" s="451"/>
      <c r="AK63" s="451"/>
      <c r="AL63" s="451"/>
      <c r="AM63" s="451"/>
      <c r="AN63" s="451"/>
      <c r="AO63" s="451"/>
      <c r="AP63" s="451"/>
      <c r="AQ63" s="451"/>
      <c r="AR63" s="451"/>
      <c r="AS63" s="451"/>
      <c r="AT63" s="451"/>
      <c r="AU63" s="451"/>
      <c r="AV63" s="451"/>
      <c r="AW63" s="451"/>
      <c r="AX63" s="451"/>
      <c r="AY63" s="451"/>
      <c r="AZ63" s="451"/>
      <c r="BA63" s="451"/>
      <c r="BB63" s="451"/>
      <c r="BC63" s="452"/>
      <c r="BD63" s="463"/>
      <c r="BE63" s="464"/>
      <c r="BF63" s="464"/>
      <c r="BG63" s="464"/>
      <c r="BH63" s="464"/>
      <c r="BI63" s="464"/>
      <c r="BJ63" s="464"/>
      <c r="BK63" s="464"/>
      <c r="BL63" s="464"/>
      <c r="BM63" s="464"/>
      <c r="BN63" s="464"/>
      <c r="BO63" s="464"/>
      <c r="BP63" s="464"/>
      <c r="BQ63" s="464"/>
      <c r="BR63" s="464"/>
      <c r="BS63" s="465"/>
      <c r="BT63" s="463"/>
      <c r="BU63" s="464"/>
      <c r="BV63" s="464"/>
      <c r="BW63" s="464"/>
      <c r="BX63" s="464"/>
      <c r="BY63" s="464"/>
      <c r="BZ63" s="464"/>
      <c r="CA63" s="464"/>
      <c r="CB63" s="464"/>
      <c r="CC63" s="464"/>
      <c r="CD63" s="464"/>
      <c r="CE63" s="464"/>
      <c r="CF63" s="464"/>
      <c r="CG63" s="464"/>
      <c r="CH63" s="464"/>
      <c r="CI63" s="465"/>
      <c r="CJ63" s="510"/>
      <c r="CK63" s="464"/>
      <c r="CL63" s="464"/>
      <c r="CM63" s="464"/>
      <c r="CN63" s="464"/>
      <c r="CO63" s="464"/>
      <c r="CP63" s="464"/>
      <c r="CQ63" s="464"/>
      <c r="CR63" s="464"/>
      <c r="CS63" s="464"/>
      <c r="CT63" s="464"/>
      <c r="CU63" s="464"/>
      <c r="CV63" s="464"/>
      <c r="CW63" s="464"/>
      <c r="CX63" s="464"/>
      <c r="CY63" s="464"/>
      <c r="CZ63" s="464"/>
      <c r="DA63" s="465"/>
    </row>
    <row r="64" spans="1:123" s="164" customFormat="1" ht="15" customHeight="1" x14ac:dyDescent="0.25">
      <c r="A64" s="472"/>
      <c r="B64" s="473"/>
      <c r="C64" s="473"/>
      <c r="D64" s="473"/>
      <c r="E64" s="473"/>
      <c r="F64" s="473"/>
      <c r="G64" s="474"/>
      <c r="H64" s="498"/>
      <c r="I64" s="499"/>
      <c r="J64" s="499"/>
      <c r="K64" s="499"/>
      <c r="L64" s="499"/>
      <c r="M64" s="499"/>
      <c r="N64" s="499"/>
      <c r="O64" s="499"/>
      <c r="P64" s="499"/>
      <c r="Q64" s="499"/>
      <c r="R64" s="499"/>
      <c r="S64" s="499"/>
      <c r="T64" s="499"/>
      <c r="U64" s="499"/>
      <c r="V64" s="499"/>
      <c r="W64" s="499"/>
      <c r="X64" s="499"/>
      <c r="Y64" s="499"/>
      <c r="Z64" s="499"/>
      <c r="AA64" s="499"/>
      <c r="AB64" s="499"/>
      <c r="AC64" s="499"/>
      <c r="AD64" s="499"/>
      <c r="AE64" s="499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499"/>
      <c r="AU64" s="499"/>
      <c r="AV64" s="499"/>
      <c r="AW64" s="499"/>
      <c r="AX64" s="499"/>
      <c r="AY64" s="499"/>
      <c r="AZ64" s="499"/>
      <c r="BA64" s="499"/>
      <c r="BB64" s="499"/>
      <c r="BC64" s="500"/>
      <c r="BD64" s="501"/>
      <c r="BE64" s="502"/>
      <c r="BF64" s="502"/>
      <c r="BG64" s="502"/>
      <c r="BH64" s="502"/>
      <c r="BI64" s="502"/>
      <c r="BJ64" s="502"/>
      <c r="BK64" s="502"/>
      <c r="BL64" s="502"/>
      <c r="BM64" s="502"/>
      <c r="BN64" s="502"/>
      <c r="BO64" s="502"/>
      <c r="BP64" s="502"/>
      <c r="BQ64" s="502"/>
      <c r="BR64" s="502"/>
      <c r="BS64" s="503"/>
      <c r="BT64" s="501"/>
      <c r="BU64" s="502"/>
      <c r="BV64" s="502"/>
      <c r="BW64" s="502"/>
      <c r="BX64" s="502"/>
      <c r="BY64" s="502"/>
      <c r="BZ64" s="502"/>
      <c r="CA64" s="502"/>
      <c r="CB64" s="502"/>
      <c r="CC64" s="502"/>
      <c r="CD64" s="502"/>
      <c r="CE64" s="502"/>
      <c r="CF64" s="502"/>
      <c r="CG64" s="502"/>
      <c r="CH64" s="502"/>
      <c r="CI64" s="503"/>
      <c r="CJ64" s="501"/>
      <c r="CK64" s="502"/>
      <c r="CL64" s="502"/>
      <c r="CM64" s="502"/>
      <c r="CN64" s="502"/>
      <c r="CO64" s="502"/>
      <c r="CP64" s="502"/>
      <c r="CQ64" s="502"/>
      <c r="CR64" s="502"/>
      <c r="CS64" s="502"/>
      <c r="CT64" s="502"/>
      <c r="CU64" s="502"/>
      <c r="CV64" s="502"/>
      <c r="CW64" s="502"/>
      <c r="CX64" s="502"/>
      <c r="CY64" s="502"/>
      <c r="CZ64" s="502"/>
      <c r="DA64" s="503"/>
    </row>
    <row r="65" spans="1:105" s="164" customFormat="1" ht="15" customHeight="1" x14ac:dyDescent="0.25">
      <c r="A65" s="450"/>
      <c r="B65" s="451"/>
      <c r="C65" s="451"/>
      <c r="D65" s="451"/>
      <c r="E65" s="451"/>
      <c r="F65" s="451"/>
      <c r="G65" s="452"/>
      <c r="H65" s="453"/>
      <c r="I65" s="454"/>
      <c r="J65" s="454"/>
      <c r="K65" s="454"/>
      <c r="L65" s="454"/>
      <c r="M65" s="454"/>
      <c r="N65" s="454"/>
      <c r="O65" s="454"/>
      <c r="P65" s="454"/>
      <c r="Q65" s="454"/>
      <c r="R65" s="454"/>
      <c r="S65" s="454"/>
      <c r="T65" s="454"/>
      <c r="U65" s="454"/>
      <c r="V65" s="454"/>
      <c r="W65" s="454"/>
      <c r="X65" s="454"/>
      <c r="Y65" s="454"/>
      <c r="Z65" s="454"/>
      <c r="AA65" s="454"/>
      <c r="AB65" s="454"/>
      <c r="AC65" s="454"/>
      <c r="AD65" s="454"/>
      <c r="AE65" s="454"/>
      <c r="AF65" s="454"/>
      <c r="AG65" s="454"/>
      <c r="AH65" s="454"/>
      <c r="AI65" s="454"/>
      <c r="AJ65" s="454"/>
      <c r="AK65" s="454"/>
      <c r="AL65" s="454"/>
      <c r="AM65" s="454"/>
      <c r="AN65" s="454"/>
      <c r="AO65" s="454"/>
      <c r="AP65" s="454"/>
      <c r="AQ65" s="454"/>
      <c r="AR65" s="454"/>
      <c r="AS65" s="454"/>
      <c r="AT65" s="454"/>
      <c r="AU65" s="454"/>
      <c r="AV65" s="454"/>
      <c r="AW65" s="454"/>
      <c r="AX65" s="454"/>
      <c r="AY65" s="454"/>
      <c r="AZ65" s="454"/>
      <c r="BA65" s="454"/>
      <c r="BB65" s="454"/>
      <c r="BC65" s="455"/>
      <c r="BD65" s="447"/>
      <c r="BE65" s="448"/>
      <c r="BF65" s="448"/>
      <c r="BG65" s="448"/>
      <c r="BH65" s="448"/>
      <c r="BI65" s="448"/>
      <c r="BJ65" s="448"/>
      <c r="BK65" s="448"/>
      <c r="BL65" s="448"/>
      <c r="BM65" s="448"/>
      <c r="BN65" s="448"/>
      <c r="BO65" s="448"/>
      <c r="BP65" s="448"/>
      <c r="BQ65" s="448"/>
      <c r="BR65" s="448"/>
      <c r="BS65" s="449"/>
      <c r="BT65" s="447"/>
      <c r="BU65" s="448"/>
      <c r="BV65" s="448"/>
      <c r="BW65" s="448"/>
      <c r="BX65" s="448"/>
      <c r="BY65" s="448"/>
      <c r="BZ65" s="448"/>
      <c r="CA65" s="448"/>
      <c r="CB65" s="448"/>
      <c r="CC65" s="448"/>
      <c r="CD65" s="448"/>
      <c r="CE65" s="448"/>
      <c r="CF65" s="448"/>
      <c r="CG65" s="448"/>
      <c r="CH65" s="448"/>
      <c r="CI65" s="449"/>
      <c r="CJ65" s="447"/>
      <c r="CK65" s="448"/>
      <c r="CL65" s="448"/>
      <c r="CM65" s="448"/>
      <c r="CN65" s="448"/>
      <c r="CO65" s="448"/>
      <c r="CP65" s="448"/>
      <c r="CQ65" s="448"/>
      <c r="CR65" s="448"/>
      <c r="CS65" s="448"/>
      <c r="CT65" s="448"/>
      <c r="CU65" s="448"/>
      <c r="CV65" s="448"/>
      <c r="CW65" s="448"/>
      <c r="CX65" s="448"/>
      <c r="CY65" s="448"/>
      <c r="CZ65" s="448"/>
      <c r="DA65" s="449"/>
    </row>
    <row r="66" spans="1:105" s="164" customFormat="1" ht="15" customHeight="1" x14ac:dyDescent="0.25">
      <c r="A66" s="450"/>
      <c r="B66" s="451"/>
      <c r="C66" s="451"/>
      <c r="D66" s="451"/>
      <c r="E66" s="451"/>
      <c r="F66" s="451"/>
      <c r="G66" s="452"/>
      <c r="H66" s="509" t="s">
        <v>524</v>
      </c>
      <c r="I66" s="436"/>
      <c r="J66" s="436"/>
      <c r="K66" s="436"/>
      <c r="L66" s="436"/>
      <c r="M66" s="436"/>
      <c r="N66" s="436"/>
      <c r="O66" s="436"/>
      <c r="P66" s="436"/>
      <c r="Q66" s="436"/>
      <c r="R66" s="436"/>
      <c r="S66" s="436"/>
      <c r="T66" s="436"/>
      <c r="U66" s="436"/>
      <c r="V66" s="436"/>
      <c r="W66" s="436"/>
      <c r="X66" s="436"/>
      <c r="Y66" s="436"/>
      <c r="Z66" s="436"/>
      <c r="AA66" s="436"/>
      <c r="AB66" s="436"/>
      <c r="AC66" s="436"/>
      <c r="AD66" s="436"/>
      <c r="AE66" s="436"/>
      <c r="AF66" s="436"/>
      <c r="AG66" s="436"/>
      <c r="AH66" s="436"/>
      <c r="AI66" s="436"/>
      <c r="AJ66" s="436"/>
      <c r="AK66" s="436"/>
      <c r="AL66" s="436"/>
      <c r="AM66" s="436"/>
      <c r="AN66" s="436"/>
      <c r="AO66" s="436"/>
      <c r="AP66" s="436"/>
      <c r="AQ66" s="436"/>
      <c r="AR66" s="436"/>
      <c r="AS66" s="436"/>
      <c r="AT66" s="436"/>
      <c r="AU66" s="436"/>
      <c r="AV66" s="436"/>
      <c r="AW66" s="436"/>
      <c r="AX66" s="436"/>
      <c r="AY66" s="436"/>
      <c r="AZ66" s="436"/>
      <c r="BA66" s="436"/>
      <c r="BB66" s="436"/>
      <c r="BC66" s="437"/>
      <c r="BD66" s="501"/>
      <c r="BE66" s="502"/>
      <c r="BF66" s="502"/>
      <c r="BG66" s="502"/>
      <c r="BH66" s="502"/>
      <c r="BI66" s="502"/>
      <c r="BJ66" s="502"/>
      <c r="BK66" s="502"/>
      <c r="BL66" s="502"/>
      <c r="BM66" s="502"/>
      <c r="BN66" s="502"/>
      <c r="BO66" s="502"/>
      <c r="BP66" s="502"/>
      <c r="BQ66" s="502"/>
      <c r="BR66" s="502"/>
      <c r="BS66" s="503"/>
      <c r="BT66" s="447"/>
      <c r="BU66" s="448"/>
      <c r="BV66" s="448"/>
      <c r="BW66" s="448"/>
      <c r="BX66" s="448"/>
      <c r="BY66" s="448"/>
      <c r="BZ66" s="448"/>
      <c r="CA66" s="448"/>
      <c r="CB66" s="448"/>
      <c r="CC66" s="448"/>
      <c r="CD66" s="448"/>
      <c r="CE66" s="448"/>
      <c r="CF66" s="448"/>
      <c r="CG66" s="448"/>
      <c r="CH66" s="448"/>
      <c r="CI66" s="449"/>
      <c r="CJ66" s="447"/>
      <c r="CK66" s="448"/>
      <c r="CL66" s="448"/>
      <c r="CM66" s="448"/>
      <c r="CN66" s="448"/>
      <c r="CO66" s="448"/>
      <c r="CP66" s="448"/>
      <c r="CQ66" s="448"/>
      <c r="CR66" s="448"/>
      <c r="CS66" s="448"/>
      <c r="CT66" s="448"/>
      <c r="CU66" s="448"/>
      <c r="CV66" s="448"/>
      <c r="CW66" s="448"/>
      <c r="CX66" s="448"/>
      <c r="CY66" s="448"/>
      <c r="CZ66" s="448"/>
      <c r="DA66" s="449"/>
    </row>
    <row r="67" spans="1:105" s="164" customFormat="1" ht="15" customHeight="1" x14ac:dyDescent="0.25">
      <c r="A67" s="472" t="s">
        <v>201</v>
      </c>
      <c r="B67" s="473"/>
      <c r="C67" s="473"/>
      <c r="D67" s="473"/>
      <c r="E67" s="473"/>
      <c r="F67" s="473"/>
      <c r="G67" s="474"/>
      <c r="H67" s="498" t="s">
        <v>192</v>
      </c>
      <c r="I67" s="499"/>
      <c r="J67" s="499"/>
      <c r="K67" s="499"/>
      <c r="L67" s="499"/>
      <c r="M67" s="499"/>
      <c r="N67" s="499"/>
      <c r="O67" s="499"/>
      <c r="P67" s="499"/>
      <c r="Q67" s="499"/>
      <c r="R67" s="499"/>
      <c r="S67" s="499"/>
      <c r="T67" s="499"/>
      <c r="U67" s="499"/>
      <c r="V67" s="499"/>
      <c r="W67" s="499"/>
      <c r="X67" s="499"/>
      <c r="Y67" s="499"/>
      <c r="Z67" s="499"/>
      <c r="AA67" s="499"/>
      <c r="AB67" s="499"/>
      <c r="AC67" s="499"/>
      <c r="AD67" s="499"/>
      <c r="AE67" s="499"/>
      <c r="AF67" s="499"/>
      <c r="AG67" s="499"/>
      <c r="AH67" s="499"/>
      <c r="AI67" s="499"/>
      <c r="AJ67" s="499"/>
      <c r="AK67" s="499"/>
      <c r="AL67" s="499"/>
      <c r="AM67" s="499"/>
      <c r="AN67" s="499"/>
      <c r="AO67" s="499"/>
      <c r="AP67" s="499"/>
      <c r="AQ67" s="499"/>
      <c r="AR67" s="499"/>
      <c r="AS67" s="499"/>
      <c r="AT67" s="499"/>
      <c r="AU67" s="499"/>
      <c r="AV67" s="499"/>
      <c r="AW67" s="499"/>
      <c r="AX67" s="499"/>
      <c r="AY67" s="499"/>
      <c r="AZ67" s="499"/>
      <c r="BA67" s="499"/>
      <c r="BB67" s="499"/>
      <c r="BC67" s="500"/>
      <c r="BD67" s="501"/>
      <c r="BE67" s="502"/>
      <c r="BF67" s="502"/>
      <c r="BG67" s="502"/>
      <c r="BH67" s="502"/>
      <c r="BI67" s="502"/>
      <c r="BJ67" s="502"/>
      <c r="BK67" s="502"/>
      <c r="BL67" s="502"/>
      <c r="BM67" s="502"/>
      <c r="BN67" s="502"/>
      <c r="BO67" s="502"/>
      <c r="BP67" s="502"/>
      <c r="BQ67" s="502"/>
      <c r="BR67" s="502"/>
      <c r="BS67" s="503"/>
      <c r="BT67" s="447"/>
      <c r="BU67" s="448"/>
      <c r="BV67" s="448"/>
      <c r="BW67" s="448"/>
      <c r="BX67" s="448"/>
      <c r="BY67" s="448"/>
      <c r="BZ67" s="448"/>
      <c r="CA67" s="448"/>
      <c r="CB67" s="448"/>
      <c r="CC67" s="448"/>
      <c r="CD67" s="448"/>
      <c r="CE67" s="448"/>
      <c r="CF67" s="448"/>
      <c r="CG67" s="448"/>
      <c r="CH67" s="448"/>
      <c r="CI67" s="449"/>
      <c r="CJ67" s="447"/>
      <c r="CK67" s="448"/>
      <c r="CL67" s="448"/>
      <c r="CM67" s="448"/>
      <c r="CN67" s="448"/>
      <c r="CO67" s="448"/>
      <c r="CP67" s="448"/>
      <c r="CQ67" s="448"/>
      <c r="CR67" s="448"/>
      <c r="CS67" s="448"/>
      <c r="CT67" s="448"/>
      <c r="CU67" s="448"/>
      <c r="CV67" s="448"/>
      <c r="CW67" s="448"/>
      <c r="CX67" s="448"/>
      <c r="CY67" s="448"/>
      <c r="CZ67" s="448"/>
      <c r="DA67" s="449"/>
    </row>
    <row r="68" spans="1:105" s="164" customFormat="1" ht="15" customHeight="1" x14ac:dyDescent="0.25">
      <c r="A68" s="450" t="s">
        <v>512</v>
      </c>
      <c r="B68" s="451"/>
      <c r="C68" s="451"/>
      <c r="D68" s="451"/>
      <c r="E68" s="451"/>
      <c r="F68" s="451"/>
      <c r="G68" s="452"/>
      <c r="H68" s="453" t="s">
        <v>612</v>
      </c>
      <c r="I68" s="454"/>
      <c r="J68" s="454"/>
      <c r="K68" s="454"/>
      <c r="L68" s="454"/>
      <c r="M68" s="454"/>
      <c r="N68" s="454"/>
      <c r="O68" s="454"/>
      <c r="P68" s="454"/>
      <c r="Q68" s="454"/>
      <c r="R68" s="454"/>
      <c r="S68" s="454"/>
      <c r="T68" s="454"/>
      <c r="U68" s="454"/>
      <c r="V68" s="454"/>
      <c r="W68" s="454"/>
      <c r="X68" s="454"/>
      <c r="Y68" s="454"/>
      <c r="Z68" s="454"/>
      <c r="AA68" s="454"/>
      <c r="AB68" s="454"/>
      <c r="AC68" s="454"/>
      <c r="AD68" s="454"/>
      <c r="AE68" s="454"/>
      <c r="AF68" s="454"/>
      <c r="AG68" s="454"/>
      <c r="AH68" s="454"/>
      <c r="AI68" s="454"/>
      <c r="AJ68" s="454"/>
      <c r="AK68" s="454"/>
      <c r="AL68" s="454"/>
      <c r="AM68" s="454"/>
      <c r="AN68" s="454"/>
      <c r="AO68" s="454"/>
      <c r="AP68" s="454"/>
      <c r="AQ68" s="454"/>
      <c r="AR68" s="454"/>
      <c r="AS68" s="454"/>
      <c r="AT68" s="454"/>
      <c r="AU68" s="454"/>
      <c r="AV68" s="454"/>
      <c r="AW68" s="454"/>
      <c r="AX68" s="454"/>
      <c r="AY68" s="454"/>
      <c r="AZ68" s="454"/>
      <c r="BA68" s="454"/>
      <c r="BB68" s="454"/>
      <c r="BC68" s="455"/>
      <c r="BD68" s="447">
        <v>108</v>
      </c>
      <c r="BE68" s="448"/>
      <c r="BF68" s="448"/>
      <c r="BG68" s="448"/>
      <c r="BH68" s="448"/>
      <c r="BI68" s="448"/>
      <c r="BJ68" s="448"/>
      <c r="BK68" s="448"/>
      <c r="BL68" s="448"/>
      <c r="BM68" s="448"/>
      <c r="BN68" s="448"/>
      <c r="BO68" s="448"/>
      <c r="BP68" s="448"/>
      <c r="BQ68" s="448"/>
      <c r="BR68" s="448"/>
      <c r="BS68" s="449"/>
      <c r="BT68" s="447">
        <f>234*65</f>
        <v>15210</v>
      </c>
      <c r="BU68" s="448"/>
      <c r="BV68" s="448"/>
      <c r="BW68" s="448"/>
      <c r="BX68" s="448"/>
      <c r="BY68" s="448"/>
      <c r="BZ68" s="448"/>
      <c r="CA68" s="448"/>
      <c r="CB68" s="448"/>
      <c r="CC68" s="448"/>
      <c r="CD68" s="448"/>
      <c r="CE68" s="448"/>
      <c r="CF68" s="448"/>
      <c r="CG68" s="448"/>
      <c r="CH68" s="448"/>
      <c r="CI68" s="449"/>
      <c r="CJ68" s="447">
        <f>BD68*BT68</f>
        <v>1642680</v>
      </c>
      <c r="CK68" s="448"/>
      <c r="CL68" s="448"/>
      <c r="CM68" s="448"/>
      <c r="CN68" s="448"/>
      <c r="CO68" s="448"/>
      <c r="CP68" s="448"/>
      <c r="CQ68" s="448"/>
      <c r="CR68" s="448"/>
      <c r="CS68" s="448"/>
      <c r="CT68" s="448"/>
      <c r="CU68" s="448"/>
      <c r="CV68" s="448"/>
      <c r="CW68" s="448"/>
      <c r="CX68" s="448"/>
      <c r="CY68" s="448"/>
      <c r="CZ68" s="448"/>
      <c r="DA68" s="449"/>
    </row>
    <row r="69" spans="1:105" s="164" customFormat="1" ht="15" customHeight="1" x14ac:dyDescent="0.25">
      <c r="A69" s="450"/>
      <c r="B69" s="451"/>
      <c r="C69" s="451"/>
      <c r="D69" s="451"/>
      <c r="E69" s="451"/>
      <c r="F69" s="451"/>
      <c r="G69" s="452"/>
      <c r="H69" s="504" t="s">
        <v>309</v>
      </c>
      <c r="I69" s="505"/>
      <c r="J69" s="505"/>
      <c r="K69" s="505"/>
      <c r="L69" s="505"/>
      <c r="M69" s="505"/>
      <c r="N69" s="505"/>
      <c r="O69" s="505"/>
      <c r="P69" s="505"/>
      <c r="Q69" s="505"/>
      <c r="R69" s="505"/>
      <c r="S69" s="505"/>
      <c r="T69" s="505"/>
      <c r="U69" s="505"/>
      <c r="V69" s="505"/>
      <c r="W69" s="505"/>
      <c r="X69" s="505"/>
      <c r="Y69" s="505"/>
      <c r="Z69" s="505"/>
      <c r="AA69" s="505"/>
      <c r="AB69" s="505"/>
      <c r="AC69" s="505"/>
      <c r="AD69" s="505"/>
      <c r="AE69" s="505"/>
      <c r="AF69" s="505"/>
      <c r="AG69" s="505"/>
      <c r="AH69" s="505"/>
      <c r="AI69" s="505"/>
      <c r="AJ69" s="505"/>
      <c r="AK69" s="505"/>
      <c r="AL69" s="505"/>
      <c r="AM69" s="505"/>
      <c r="AN69" s="505"/>
      <c r="AO69" s="505"/>
      <c r="AP69" s="505"/>
      <c r="AQ69" s="505"/>
      <c r="AR69" s="505"/>
      <c r="AS69" s="505"/>
      <c r="AT69" s="505"/>
      <c r="AU69" s="505"/>
      <c r="AV69" s="505"/>
      <c r="AW69" s="505"/>
      <c r="AX69" s="505"/>
      <c r="AY69" s="505"/>
      <c r="AZ69" s="505"/>
      <c r="BA69" s="505"/>
      <c r="BB69" s="505"/>
      <c r="BC69" s="506"/>
      <c r="BD69" s="501"/>
      <c r="BE69" s="502"/>
      <c r="BF69" s="502"/>
      <c r="BG69" s="502"/>
      <c r="BH69" s="502"/>
      <c r="BI69" s="502"/>
      <c r="BJ69" s="502"/>
      <c r="BK69" s="502"/>
      <c r="BL69" s="502"/>
      <c r="BM69" s="502"/>
      <c r="BN69" s="502"/>
      <c r="BO69" s="502"/>
      <c r="BP69" s="502"/>
      <c r="BQ69" s="502"/>
      <c r="BR69" s="502"/>
      <c r="BS69" s="503"/>
      <c r="BT69" s="501"/>
      <c r="BU69" s="502"/>
      <c r="BV69" s="502"/>
      <c r="BW69" s="502"/>
      <c r="BX69" s="502"/>
      <c r="BY69" s="502"/>
      <c r="BZ69" s="502"/>
      <c r="CA69" s="502"/>
      <c r="CB69" s="502"/>
      <c r="CC69" s="502"/>
      <c r="CD69" s="502"/>
      <c r="CE69" s="502"/>
      <c r="CF69" s="502"/>
      <c r="CG69" s="502"/>
      <c r="CH69" s="502"/>
      <c r="CI69" s="503"/>
      <c r="CJ69" s="501">
        <f>CJ65+CJ68</f>
        <v>1642680</v>
      </c>
      <c r="CK69" s="502"/>
      <c r="CL69" s="502"/>
      <c r="CM69" s="502"/>
      <c r="CN69" s="502"/>
      <c r="CO69" s="502"/>
      <c r="CP69" s="502"/>
      <c r="CQ69" s="502"/>
      <c r="CR69" s="502"/>
      <c r="CS69" s="502"/>
      <c r="CT69" s="502"/>
      <c r="CU69" s="502"/>
      <c r="CV69" s="502"/>
      <c r="CW69" s="502"/>
      <c r="CX69" s="502"/>
      <c r="CY69" s="502"/>
      <c r="CZ69" s="502"/>
      <c r="DA69" s="503"/>
    </row>
    <row r="70" spans="1:105" s="164" customFormat="1" ht="15" customHeight="1" x14ac:dyDescent="0.25">
      <c r="A70" s="450"/>
      <c r="B70" s="451"/>
      <c r="C70" s="451"/>
      <c r="D70" s="451"/>
      <c r="E70" s="451"/>
      <c r="F70" s="451"/>
      <c r="G70" s="452"/>
      <c r="H70" s="509" t="s">
        <v>525</v>
      </c>
      <c r="I70" s="436"/>
      <c r="J70" s="436"/>
      <c r="K70" s="436"/>
      <c r="L70" s="436"/>
      <c r="M70" s="436"/>
      <c r="N70" s="436"/>
      <c r="O70" s="436"/>
      <c r="P70" s="436"/>
      <c r="Q70" s="436"/>
      <c r="R70" s="436"/>
      <c r="S70" s="436"/>
      <c r="T70" s="436"/>
      <c r="U70" s="436"/>
      <c r="V70" s="436"/>
      <c r="W70" s="436"/>
      <c r="X70" s="436"/>
      <c r="Y70" s="436"/>
      <c r="Z70" s="436"/>
      <c r="AA70" s="436"/>
      <c r="AB70" s="436"/>
      <c r="AC70" s="436"/>
      <c r="AD70" s="436"/>
      <c r="AE70" s="436"/>
      <c r="AF70" s="436"/>
      <c r="AG70" s="436"/>
      <c r="AH70" s="436"/>
      <c r="AI70" s="436"/>
      <c r="AJ70" s="436"/>
      <c r="AK70" s="436"/>
      <c r="AL70" s="436"/>
      <c r="AM70" s="436"/>
      <c r="AN70" s="436"/>
      <c r="AO70" s="436"/>
      <c r="AP70" s="436"/>
      <c r="AQ70" s="436"/>
      <c r="AR70" s="436"/>
      <c r="AS70" s="436"/>
      <c r="AT70" s="436"/>
      <c r="AU70" s="436"/>
      <c r="AV70" s="436"/>
      <c r="AW70" s="436"/>
      <c r="AX70" s="436"/>
      <c r="AY70" s="436"/>
      <c r="AZ70" s="436"/>
      <c r="BA70" s="436"/>
      <c r="BB70" s="436"/>
      <c r="BC70" s="437"/>
      <c r="BD70" s="447"/>
      <c r="BE70" s="448"/>
      <c r="BF70" s="448"/>
      <c r="BG70" s="448"/>
      <c r="BH70" s="448"/>
      <c r="BI70" s="448"/>
      <c r="BJ70" s="448"/>
      <c r="BK70" s="448"/>
      <c r="BL70" s="448"/>
      <c r="BM70" s="448"/>
      <c r="BN70" s="448"/>
      <c r="BO70" s="448"/>
      <c r="BP70" s="448"/>
      <c r="BQ70" s="448"/>
      <c r="BR70" s="448"/>
      <c r="BS70" s="449"/>
      <c r="BT70" s="447"/>
      <c r="BU70" s="448"/>
      <c r="BV70" s="448"/>
      <c r="BW70" s="448"/>
      <c r="BX70" s="448"/>
      <c r="BY70" s="448"/>
      <c r="BZ70" s="448"/>
      <c r="CA70" s="448"/>
      <c r="CB70" s="448"/>
      <c r="CC70" s="448"/>
      <c r="CD70" s="448"/>
      <c r="CE70" s="448"/>
      <c r="CF70" s="448"/>
      <c r="CG70" s="448"/>
      <c r="CH70" s="448"/>
      <c r="CI70" s="449"/>
      <c r="CJ70" s="447"/>
      <c r="CK70" s="448"/>
      <c r="CL70" s="448"/>
      <c r="CM70" s="448"/>
      <c r="CN70" s="448"/>
      <c r="CO70" s="448"/>
      <c r="CP70" s="448"/>
      <c r="CQ70" s="448"/>
      <c r="CR70" s="448"/>
      <c r="CS70" s="448"/>
      <c r="CT70" s="448"/>
      <c r="CU70" s="448"/>
      <c r="CV70" s="448"/>
      <c r="CW70" s="448"/>
      <c r="CX70" s="448"/>
      <c r="CY70" s="448"/>
      <c r="CZ70" s="448"/>
      <c r="DA70" s="449"/>
    </row>
    <row r="71" spans="1:105" s="164" customFormat="1" ht="15" customHeight="1" x14ac:dyDescent="0.25">
      <c r="A71" s="472" t="s">
        <v>382</v>
      </c>
      <c r="B71" s="473"/>
      <c r="C71" s="473"/>
      <c r="D71" s="473"/>
      <c r="E71" s="473"/>
      <c r="F71" s="473"/>
      <c r="G71" s="474"/>
      <c r="H71" s="498" t="s">
        <v>526</v>
      </c>
      <c r="I71" s="499"/>
      <c r="J71" s="499"/>
      <c r="K71" s="499"/>
      <c r="L71" s="499"/>
      <c r="M71" s="499"/>
      <c r="N71" s="499"/>
      <c r="O71" s="499"/>
      <c r="P71" s="499"/>
      <c r="Q71" s="499"/>
      <c r="R71" s="499"/>
      <c r="S71" s="499"/>
      <c r="T71" s="499"/>
      <c r="U71" s="499"/>
      <c r="V71" s="499"/>
      <c r="W71" s="499"/>
      <c r="X71" s="499"/>
      <c r="Y71" s="499"/>
      <c r="Z71" s="499"/>
      <c r="AA71" s="499"/>
      <c r="AB71" s="499"/>
      <c r="AC71" s="499"/>
      <c r="AD71" s="499"/>
      <c r="AE71" s="499"/>
      <c r="AF71" s="499"/>
      <c r="AG71" s="499"/>
      <c r="AH71" s="499"/>
      <c r="AI71" s="499"/>
      <c r="AJ71" s="499"/>
      <c r="AK71" s="499"/>
      <c r="AL71" s="499"/>
      <c r="AM71" s="499"/>
      <c r="AN71" s="499"/>
      <c r="AO71" s="499"/>
      <c r="AP71" s="499"/>
      <c r="AQ71" s="499"/>
      <c r="AR71" s="499"/>
      <c r="AS71" s="499"/>
      <c r="AT71" s="499"/>
      <c r="AU71" s="499"/>
      <c r="AV71" s="499"/>
      <c r="AW71" s="499"/>
      <c r="AX71" s="499"/>
      <c r="AY71" s="499"/>
      <c r="AZ71" s="499"/>
      <c r="BA71" s="499"/>
      <c r="BB71" s="499"/>
      <c r="BC71" s="500"/>
      <c r="BD71" s="447"/>
      <c r="BE71" s="448"/>
      <c r="BF71" s="448"/>
      <c r="BG71" s="448"/>
      <c r="BH71" s="448"/>
      <c r="BI71" s="448"/>
      <c r="BJ71" s="448"/>
      <c r="BK71" s="448"/>
      <c r="BL71" s="448"/>
      <c r="BM71" s="448"/>
      <c r="BN71" s="448"/>
      <c r="BO71" s="448"/>
      <c r="BP71" s="448"/>
      <c r="BQ71" s="448"/>
      <c r="BR71" s="448"/>
      <c r="BS71" s="449"/>
      <c r="BT71" s="447"/>
      <c r="BU71" s="448"/>
      <c r="BV71" s="448"/>
      <c r="BW71" s="448"/>
      <c r="BX71" s="448"/>
      <c r="BY71" s="448"/>
      <c r="BZ71" s="448"/>
      <c r="CA71" s="448"/>
      <c r="CB71" s="448"/>
      <c r="CC71" s="448"/>
      <c r="CD71" s="448"/>
      <c r="CE71" s="448"/>
      <c r="CF71" s="448"/>
      <c r="CG71" s="448"/>
      <c r="CH71" s="448"/>
      <c r="CI71" s="449"/>
      <c r="CJ71" s="447"/>
      <c r="CK71" s="448"/>
      <c r="CL71" s="448"/>
      <c r="CM71" s="448"/>
      <c r="CN71" s="448"/>
      <c r="CO71" s="448"/>
      <c r="CP71" s="448"/>
      <c r="CQ71" s="448"/>
      <c r="CR71" s="448"/>
      <c r="CS71" s="448"/>
      <c r="CT71" s="448"/>
      <c r="CU71" s="448"/>
      <c r="CV71" s="448"/>
      <c r="CW71" s="448"/>
      <c r="CX71" s="448"/>
      <c r="CY71" s="448"/>
      <c r="CZ71" s="448"/>
      <c r="DA71" s="449"/>
    </row>
    <row r="72" spans="1:105" s="164" customFormat="1" ht="15" customHeight="1" x14ac:dyDescent="0.25">
      <c r="A72" s="450"/>
      <c r="B72" s="451"/>
      <c r="C72" s="451"/>
      <c r="D72" s="451"/>
      <c r="E72" s="451"/>
      <c r="F72" s="451"/>
      <c r="G72" s="452"/>
      <c r="H72" s="453" t="s">
        <v>619</v>
      </c>
      <c r="I72" s="454"/>
      <c r="J72" s="454"/>
      <c r="K72" s="454"/>
      <c r="L72" s="454"/>
      <c r="M72" s="454"/>
      <c r="N72" s="454"/>
      <c r="O72" s="454"/>
      <c r="P72" s="454"/>
      <c r="Q72" s="454"/>
      <c r="R72" s="454"/>
      <c r="S72" s="454"/>
      <c r="T72" s="454"/>
      <c r="U72" s="454"/>
      <c r="V72" s="454"/>
      <c r="W72" s="454"/>
      <c r="X72" s="454"/>
      <c r="Y72" s="454"/>
      <c r="Z72" s="454"/>
      <c r="AA72" s="454"/>
      <c r="AB72" s="454"/>
      <c r="AC72" s="454"/>
      <c r="AD72" s="454"/>
      <c r="AE72" s="454"/>
      <c r="AF72" s="454"/>
      <c r="AG72" s="454"/>
      <c r="AH72" s="454"/>
      <c r="AI72" s="454"/>
      <c r="AJ72" s="454"/>
      <c r="AK72" s="454"/>
      <c r="AL72" s="454"/>
      <c r="AM72" s="454"/>
      <c r="AN72" s="454"/>
      <c r="AO72" s="454"/>
      <c r="AP72" s="454"/>
      <c r="AQ72" s="454"/>
      <c r="AR72" s="454"/>
      <c r="AS72" s="454"/>
      <c r="AT72" s="454"/>
      <c r="AU72" s="454"/>
      <c r="AV72" s="454"/>
      <c r="AW72" s="454"/>
      <c r="AX72" s="454"/>
      <c r="AY72" s="454"/>
      <c r="AZ72" s="454"/>
      <c r="BA72" s="454"/>
      <c r="BB72" s="454"/>
      <c r="BC72" s="455"/>
      <c r="BD72" s="447">
        <v>1380</v>
      </c>
      <c r="BE72" s="448"/>
      <c r="BF72" s="448"/>
      <c r="BG72" s="448"/>
      <c r="BH72" s="448"/>
      <c r="BI72" s="448"/>
      <c r="BJ72" s="448"/>
      <c r="BK72" s="448"/>
      <c r="BL72" s="448"/>
      <c r="BM72" s="448"/>
      <c r="BN72" s="448"/>
      <c r="BO72" s="448"/>
      <c r="BP72" s="448"/>
      <c r="BQ72" s="448"/>
      <c r="BR72" s="448"/>
      <c r="BS72" s="449"/>
      <c r="BT72" s="447">
        <f>10*12</f>
        <v>120</v>
      </c>
      <c r="BU72" s="448"/>
      <c r="BV72" s="448"/>
      <c r="BW72" s="448"/>
      <c r="BX72" s="448"/>
      <c r="BY72" s="448"/>
      <c r="BZ72" s="448"/>
      <c r="CA72" s="448"/>
      <c r="CB72" s="448"/>
      <c r="CC72" s="448"/>
      <c r="CD72" s="448"/>
      <c r="CE72" s="448"/>
      <c r="CF72" s="448"/>
      <c r="CG72" s="448"/>
      <c r="CH72" s="448"/>
      <c r="CI72" s="449"/>
      <c r="CJ72" s="447">
        <f>BT72*BD72</f>
        <v>165600</v>
      </c>
      <c r="CK72" s="448"/>
      <c r="CL72" s="448"/>
      <c r="CM72" s="448"/>
      <c r="CN72" s="448"/>
      <c r="CO72" s="448"/>
      <c r="CP72" s="448"/>
      <c r="CQ72" s="448"/>
      <c r="CR72" s="448"/>
      <c r="CS72" s="448"/>
      <c r="CT72" s="448"/>
      <c r="CU72" s="448"/>
      <c r="CV72" s="448"/>
      <c r="CW72" s="448"/>
      <c r="CX72" s="448"/>
      <c r="CY72" s="448"/>
      <c r="CZ72" s="448"/>
      <c r="DA72" s="449"/>
    </row>
    <row r="73" spans="1:105" s="164" customFormat="1" ht="15" customHeight="1" x14ac:dyDescent="0.25">
      <c r="A73" s="450"/>
      <c r="B73" s="451"/>
      <c r="C73" s="451"/>
      <c r="D73" s="451"/>
      <c r="E73" s="451"/>
      <c r="F73" s="451"/>
      <c r="G73" s="452"/>
      <c r="H73" s="453" t="s">
        <v>621</v>
      </c>
      <c r="I73" s="454"/>
      <c r="J73" s="454"/>
      <c r="K73" s="454"/>
      <c r="L73" s="454"/>
      <c r="M73" s="454"/>
      <c r="N73" s="454"/>
      <c r="O73" s="454"/>
      <c r="P73" s="454"/>
      <c r="Q73" s="454"/>
      <c r="R73" s="454"/>
      <c r="S73" s="454"/>
      <c r="T73" s="454"/>
      <c r="U73" s="454"/>
      <c r="V73" s="454"/>
      <c r="W73" s="454"/>
      <c r="X73" s="454"/>
      <c r="Y73" s="454"/>
      <c r="Z73" s="454"/>
      <c r="AA73" s="454"/>
      <c r="AB73" s="454"/>
      <c r="AC73" s="454"/>
      <c r="AD73" s="454"/>
      <c r="AE73" s="454"/>
      <c r="AF73" s="454"/>
      <c r="AG73" s="454"/>
      <c r="AH73" s="454"/>
      <c r="AI73" s="454"/>
      <c r="AJ73" s="454"/>
      <c r="AK73" s="454"/>
      <c r="AL73" s="454"/>
      <c r="AM73" s="454"/>
      <c r="AN73" s="454"/>
      <c r="AO73" s="454"/>
      <c r="AP73" s="454"/>
      <c r="AQ73" s="454"/>
      <c r="AR73" s="454"/>
      <c r="AS73" s="454"/>
      <c r="AT73" s="454"/>
      <c r="AU73" s="454"/>
      <c r="AV73" s="454"/>
      <c r="AW73" s="454"/>
      <c r="AX73" s="454"/>
      <c r="AY73" s="454"/>
      <c r="AZ73" s="454"/>
      <c r="BA73" s="454"/>
      <c r="BB73" s="454"/>
      <c r="BC73" s="455"/>
      <c r="BD73" s="447">
        <v>1380</v>
      </c>
      <c r="BE73" s="448"/>
      <c r="BF73" s="448"/>
      <c r="BG73" s="448"/>
      <c r="BH73" s="448"/>
      <c r="BI73" s="448"/>
      <c r="BJ73" s="448"/>
      <c r="BK73" s="448"/>
      <c r="BL73" s="448"/>
      <c r="BM73" s="448"/>
      <c r="BN73" s="448"/>
      <c r="BO73" s="448"/>
      <c r="BP73" s="448"/>
      <c r="BQ73" s="448"/>
      <c r="BR73" s="448"/>
      <c r="BS73" s="449"/>
      <c r="BT73" s="447">
        <f>37*12</f>
        <v>444</v>
      </c>
      <c r="BU73" s="448"/>
      <c r="BV73" s="448"/>
      <c r="BW73" s="448"/>
      <c r="BX73" s="448"/>
      <c r="BY73" s="448"/>
      <c r="BZ73" s="448"/>
      <c r="CA73" s="448"/>
      <c r="CB73" s="448"/>
      <c r="CC73" s="448"/>
      <c r="CD73" s="448"/>
      <c r="CE73" s="448"/>
      <c r="CF73" s="448"/>
      <c r="CG73" s="448"/>
      <c r="CH73" s="448"/>
      <c r="CI73" s="449"/>
      <c r="CJ73" s="447">
        <f t="shared" ref="CJ73" si="2">BT73*BD73</f>
        <v>612720</v>
      </c>
      <c r="CK73" s="448"/>
      <c r="CL73" s="448"/>
      <c r="CM73" s="448"/>
      <c r="CN73" s="448"/>
      <c r="CO73" s="448"/>
      <c r="CP73" s="448"/>
      <c r="CQ73" s="448"/>
      <c r="CR73" s="448"/>
      <c r="CS73" s="448"/>
      <c r="CT73" s="448"/>
      <c r="CU73" s="448"/>
      <c r="CV73" s="448"/>
      <c r="CW73" s="448"/>
      <c r="CX73" s="448"/>
      <c r="CY73" s="448"/>
      <c r="CZ73" s="448"/>
      <c r="DA73" s="449"/>
    </row>
    <row r="74" spans="1:105" s="164" customFormat="1" ht="15" customHeight="1" x14ac:dyDescent="0.25">
      <c r="A74" s="450"/>
      <c r="B74" s="451"/>
      <c r="C74" s="451"/>
      <c r="D74" s="451"/>
      <c r="E74" s="451"/>
      <c r="F74" s="451"/>
      <c r="G74" s="452"/>
      <c r="H74" s="453" t="s">
        <v>620</v>
      </c>
      <c r="I74" s="454"/>
      <c r="J74" s="454"/>
      <c r="K74" s="454"/>
      <c r="L74" s="454"/>
      <c r="M74" s="454"/>
      <c r="N74" s="454"/>
      <c r="O74" s="454"/>
      <c r="P74" s="454"/>
      <c r="Q74" s="454"/>
      <c r="R74" s="454"/>
      <c r="S74" s="454"/>
      <c r="T74" s="454"/>
      <c r="U74" s="454"/>
      <c r="V74" s="454"/>
      <c r="W74" s="454"/>
      <c r="X74" s="454"/>
      <c r="Y74" s="454"/>
      <c r="Z74" s="454"/>
      <c r="AA74" s="454"/>
      <c r="AB74" s="454"/>
      <c r="AC74" s="454"/>
      <c r="AD74" s="454"/>
      <c r="AE74" s="454"/>
      <c r="AF74" s="454"/>
      <c r="AG74" s="454"/>
      <c r="AH74" s="454"/>
      <c r="AI74" s="454"/>
      <c r="AJ74" s="454"/>
      <c r="AK74" s="454"/>
      <c r="AL74" s="454"/>
      <c r="AM74" s="454"/>
      <c r="AN74" s="454"/>
      <c r="AO74" s="454"/>
      <c r="AP74" s="454"/>
      <c r="AQ74" s="454"/>
      <c r="AR74" s="454"/>
      <c r="AS74" s="454"/>
      <c r="AT74" s="454"/>
      <c r="AU74" s="454"/>
      <c r="AV74" s="454"/>
      <c r="AW74" s="454"/>
      <c r="AX74" s="454"/>
      <c r="AY74" s="454"/>
      <c r="AZ74" s="454"/>
      <c r="BA74" s="454"/>
      <c r="BB74" s="454"/>
      <c r="BC74" s="455"/>
      <c r="BD74" s="447">
        <v>920</v>
      </c>
      <c r="BE74" s="448"/>
      <c r="BF74" s="448"/>
      <c r="BG74" s="448"/>
      <c r="BH74" s="448"/>
      <c r="BI74" s="448"/>
      <c r="BJ74" s="448"/>
      <c r="BK74" s="448"/>
      <c r="BL74" s="448"/>
      <c r="BM74" s="448"/>
      <c r="BN74" s="448"/>
      <c r="BO74" s="448"/>
      <c r="BP74" s="448"/>
      <c r="BQ74" s="448"/>
      <c r="BR74" s="448"/>
      <c r="BS74" s="449"/>
      <c r="BT74" s="447">
        <f>112*12</f>
        <v>1344</v>
      </c>
      <c r="BU74" s="448"/>
      <c r="BV74" s="448"/>
      <c r="BW74" s="448"/>
      <c r="BX74" s="448"/>
      <c r="BY74" s="448"/>
      <c r="BZ74" s="448"/>
      <c r="CA74" s="448"/>
      <c r="CB74" s="448"/>
      <c r="CC74" s="448"/>
      <c r="CD74" s="448"/>
      <c r="CE74" s="448"/>
      <c r="CF74" s="448"/>
      <c r="CG74" s="448"/>
      <c r="CH74" s="448"/>
      <c r="CI74" s="449"/>
      <c r="CJ74" s="447">
        <f>BT74*BD74+86000</f>
        <v>1322480</v>
      </c>
      <c r="CK74" s="448"/>
      <c r="CL74" s="448"/>
      <c r="CM74" s="448"/>
      <c r="CN74" s="448"/>
      <c r="CO74" s="448"/>
      <c r="CP74" s="448"/>
      <c r="CQ74" s="448"/>
      <c r="CR74" s="448"/>
      <c r="CS74" s="448"/>
      <c r="CT74" s="448"/>
      <c r="CU74" s="448"/>
      <c r="CV74" s="448"/>
      <c r="CW74" s="448"/>
      <c r="CX74" s="448"/>
      <c r="CY74" s="448"/>
      <c r="CZ74" s="448"/>
      <c r="DA74" s="449"/>
    </row>
    <row r="75" spans="1:105" s="164" customFormat="1" ht="21.75" customHeight="1" x14ac:dyDescent="0.25">
      <c r="A75" s="450"/>
      <c r="B75" s="451"/>
      <c r="C75" s="451"/>
      <c r="D75" s="451"/>
      <c r="E75" s="451"/>
      <c r="F75" s="451"/>
      <c r="G75" s="452"/>
      <c r="H75" s="456" t="s">
        <v>309</v>
      </c>
      <c r="I75" s="457"/>
      <c r="J75" s="457"/>
      <c r="K75" s="457"/>
      <c r="L75" s="457"/>
      <c r="M75" s="457"/>
      <c r="N75" s="457"/>
      <c r="O75" s="457"/>
      <c r="P75" s="457"/>
      <c r="Q75" s="457"/>
      <c r="R75" s="457"/>
      <c r="S75" s="457"/>
      <c r="T75" s="457"/>
      <c r="U75" s="457"/>
      <c r="V75" s="457"/>
      <c r="W75" s="457"/>
      <c r="X75" s="457"/>
      <c r="Y75" s="457"/>
      <c r="Z75" s="457"/>
      <c r="AA75" s="457"/>
      <c r="AB75" s="457"/>
      <c r="AC75" s="457"/>
      <c r="AD75" s="457"/>
      <c r="AE75" s="457"/>
      <c r="AF75" s="457"/>
      <c r="AG75" s="457"/>
      <c r="AH75" s="457"/>
      <c r="AI75" s="457"/>
      <c r="AJ75" s="457"/>
      <c r="AK75" s="457"/>
      <c r="AL75" s="457"/>
      <c r="AM75" s="457"/>
      <c r="AN75" s="457"/>
      <c r="AO75" s="457"/>
      <c r="AP75" s="457"/>
      <c r="AQ75" s="457"/>
      <c r="AR75" s="457"/>
      <c r="AS75" s="457"/>
      <c r="AT75" s="457"/>
      <c r="AU75" s="457"/>
      <c r="AV75" s="457"/>
      <c r="AW75" s="457"/>
      <c r="AX75" s="457"/>
      <c r="AY75" s="457"/>
      <c r="AZ75" s="457"/>
      <c r="BA75" s="457"/>
      <c r="BB75" s="457"/>
      <c r="BC75" s="458"/>
      <c r="BD75" s="459" t="s">
        <v>7</v>
      </c>
      <c r="BE75" s="460"/>
      <c r="BF75" s="460"/>
      <c r="BG75" s="460"/>
      <c r="BH75" s="460"/>
      <c r="BI75" s="460"/>
      <c r="BJ75" s="460"/>
      <c r="BK75" s="460"/>
      <c r="BL75" s="460"/>
      <c r="BM75" s="460"/>
      <c r="BN75" s="460"/>
      <c r="BO75" s="460"/>
      <c r="BP75" s="460"/>
      <c r="BQ75" s="460"/>
      <c r="BR75" s="460"/>
      <c r="BS75" s="461"/>
      <c r="BT75" s="459" t="s">
        <v>7</v>
      </c>
      <c r="BU75" s="460"/>
      <c r="BV75" s="460"/>
      <c r="BW75" s="460"/>
      <c r="BX75" s="460"/>
      <c r="BY75" s="460"/>
      <c r="BZ75" s="460"/>
      <c r="CA75" s="460"/>
      <c r="CB75" s="460"/>
      <c r="CC75" s="460"/>
      <c r="CD75" s="460"/>
      <c r="CE75" s="460"/>
      <c r="CF75" s="460"/>
      <c r="CG75" s="460"/>
      <c r="CH75" s="460"/>
      <c r="CI75" s="461"/>
      <c r="CJ75" s="462">
        <f>SUM(CJ72:DA74)</f>
        <v>2100800</v>
      </c>
      <c r="CK75" s="460"/>
      <c r="CL75" s="460"/>
      <c r="CM75" s="460"/>
      <c r="CN75" s="460"/>
      <c r="CO75" s="460"/>
      <c r="CP75" s="460"/>
      <c r="CQ75" s="460"/>
      <c r="CR75" s="460"/>
      <c r="CS75" s="460"/>
      <c r="CT75" s="460"/>
      <c r="CU75" s="460"/>
      <c r="CV75" s="460"/>
      <c r="CW75" s="460"/>
      <c r="CX75" s="460"/>
      <c r="CY75" s="460"/>
      <c r="CZ75" s="460"/>
      <c r="DA75" s="461"/>
    </row>
    <row r="76" spans="1:105" s="158" customFormat="1" ht="12" customHeight="1" x14ac:dyDescent="0.2">
      <c r="CK76" s="507"/>
      <c r="CL76" s="508"/>
      <c r="CM76" s="508"/>
      <c r="CN76" s="508"/>
      <c r="CO76" s="508"/>
      <c r="CP76" s="508"/>
      <c r="CQ76" s="508"/>
      <c r="CR76" s="508"/>
      <c r="CS76" s="508"/>
      <c r="CT76" s="508"/>
      <c r="CU76" s="508"/>
      <c r="CV76" s="508"/>
      <c r="CW76" s="508"/>
      <c r="CX76" s="508"/>
      <c r="CY76" s="508"/>
      <c r="CZ76" s="508"/>
      <c r="DA76" s="508"/>
    </row>
    <row r="77" spans="1:105" s="159" customFormat="1" ht="14.25" x14ac:dyDescent="0.2">
      <c r="A77" s="422" t="s">
        <v>347</v>
      </c>
      <c r="B77" s="422"/>
      <c r="C77" s="422"/>
      <c r="D77" s="422"/>
      <c r="E77" s="422"/>
      <c r="F77" s="422"/>
      <c r="G77" s="422"/>
      <c r="H77" s="422"/>
      <c r="I77" s="422"/>
      <c r="J77" s="422"/>
      <c r="K77" s="422"/>
      <c r="L77" s="422"/>
      <c r="M77" s="422"/>
      <c r="N77" s="422"/>
      <c r="O77" s="422"/>
      <c r="P77" s="422"/>
      <c r="Q77" s="422"/>
      <c r="R77" s="422"/>
      <c r="S77" s="422"/>
      <c r="T77" s="422"/>
      <c r="U77" s="422"/>
      <c r="V77" s="422"/>
      <c r="W77" s="422"/>
      <c r="X77" s="422"/>
      <c r="Y77" s="422"/>
      <c r="Z77" s="422"/>
      <c r="AA77" s="422"/>
      <c r="AB77" s="422"/>
      <c r="AC77" s="422"/>
      <c r="AD77" s="422"/>
      <c r="AE77" s="422"/>
      <c r="AF77" s="422"/>
      <c r="AG77" s="422"/>
      <c r="AH77" s="422"/>
      <c r="AI77" s="422"/>
      <c r="AJ77" s="422"/>
      <c r="AK77" s="422"/>
      <c r="AL77" s="422"/>
      <c r="AM77" s="422"/>
      <c r="AN77" s="422"/>
      <c r="AO77" s="422"/>
      <c r="AP77" s="422"/>
      <c r="AQ77" s="422"/>
      <c r="AR77" s="422"/>
      <c r="AS77" s="422"/>
      <c r="AT77" s="422"/>
      <c r="AU77" s="422"/>
      <c r="AV77" s="422"/>
      <c r="AW77" s="422"/>
      <c r="AX77" s="422"/>
      <c r="AY77" s="422"/>
      <c r="AZ77" s="422"/>
      <c r="BA77" s="422"/>
      <c r="BB77" s="422"/>
      <c r="BC77" s="422"/>
      <c r="BD77" s="422"/>
      <c r="BE77" s="422"/>
      <c r="BF77" s="422"/>
      <c r="BG77" s="422"/>
      <c r="BH77" s="422"/>
      <c r="BI77" s="422"/>
      <c r="BJ77" s="422"/>
      <c r="BK77" s="422"/>
      <c r="BL77" s="422"/>
      <c r="BM77" s="422"/>
      <c r="BN77" s="422"/>
      <c r="BO77" s="422"/>
      <c r="BP77" s="422"/>
      <c r="BQ77" s="422"/>
      <c r="BR77" s="422"/>
      <c r="BS77" s="422"/>
      <c r="BT77" s="422"/>
      <c r="BU77" s="422"/>
      <c r="BV77" s="422"/>
      <c r="BW77" s="422"/>
      <c r="BX77" s="422"/>
      <c r="BY77" s="422"/>
      <c r="BZ77" s="422"/>
      <c r="CA77" s="422"/>
      <c r="CB77" s="422"/>
      <c r="CC77" s="422"/>
      <c r="CD77" s="422"/>
      <c r="CE77" s="422"/>
      <c r="CF77" s="422"/>
      <c r="CG77" s="422"/>
      <c r="CH77" s="422"/>
      <c r="CI77" s="422"/>
      <c r="CJ77" s="422"/>
      <c r="CK77" s="422"/>
      <c r="CL77" s="422"/>
      <c r="CM77" s="422"/>
      <c r="CN77" s="422"/>
      <c r="CO77" s="422"/>
      <c r="CP77" s="422"/>
      <c r="CQ77" s="422"/>
      <c r="CR77" s="422"/>
      <c r="CS77" s="422"/>
      <c r="CT77" s="422"/>
      <c r="CU77" s="422"/>
      <c r="CV77" s="422"/>
      <c r="CW77" s="422"/>
      <c r="CX77" s="422"/>
      <c r="CY77" s="422"/>
      <c r="CZ77" s="422"/>
      <c r="DA77" s="422"/>
    </row>
    <row r="78" spans="1:105" ht="6" customHeight="1" x14ac:dyDescent="0.25"/>
    <row r="79" spans="1:105" s="159" customFormat="1" ht="14.25" x14ac:dyDescent="0.2">
      <c r="A79" s="159" t="s">
        <v>296</v>
      </c>
      <c r="X79" s="423" t="s">
        <v>270</v>
      </c>
      <c r="Y79" s="423"/>
      <c r="Z79" s="423"/>
      <c r="AA79" s="423"/>
      <c r="AB79" s="423"/>
      <c r="AC79" s="423"/>
      <c r="AD79" s="423"/>
      <c r="AE79" s="423"/>
      <c r="AF79" s="423"/>
      <c r="AG79" s="423"/>
      <c r="AH79" s="423"/>
      <c r="AI79" s="423"/>
      <c r="AJ79" s="423"/>
      <c r="AK79" s="423"/>
      <c r="AL79" s="423"/>
      <c r="AM79" s="423"/>
      <c r="AN79" s="423"/>
      <c r="AO79" s="423"/>
      <c r="AP79" s="423"/>
      <c r="AQ79" s="423"/>
      <c r="AR79" s="423"/>
      <c r="AS79" s="423"/>
      <c r="AT79" s="423"/>
      <c r="AU79" s="423"/>
      <c r="AV79" s="423"/>
      <c r="AW79" s="423"/>
      <c r="AX79" s="423"/>
      <c r="AY79" s="423"/>
      <c r="AZ79" s="423"/>
      <c r="BA79" s="423"/>
      <c r="BB79" s="423"/>
      <c r="BC79" s="423"/>
      <c r="BD79" s="423"/>
      <c r="BE79" s="423"/>
      <c r="BF79" s="423"/>
      <c r="BG79" s="423"/>
      <c r="BH79" s="423"/>
      <c r="BI79" s="423"/>
      <c r="BJ79" s="423"/>
      <c r="BK79" s="423"/>
      <c r="BL79" s="423"/>
      <c r="BM79" s="423"/>
      <c r="BN79" s="423"/>
      <c r="BO79" s="423"/>
      <c r="BP79" s="423"/>
      <c r="BQ79" s="423"/>
      <c r="BR79" s="423"/>
      <c r="BS79" s="423"/>
      <c r="BT79" s="423"/>
      <c r="BU79" s="423"/>
      <c r="BV79" s="423"/>
      <c r="BW79" s="423"/>
      <c r="BX79" s="423"/>
      <c r="BY79" s="423"/>
      <c r="BZ79" s="423"/>
      <c r="CA79" s="423"/>
      <c r="CB79" s="423"/>
      <c r="CC79" s="423"/>
      <c r="CD79" s="423"/>
      <c r="CE79" s="423"/>
      <c r="CF79" s="423"/>
      <c r="CG79" s="423"/>
      <c r="CH79" s="423"/>
      <c r="CI79" s="423"/>
      <c r="CJ79" s="423"/>
      <c r="CK79" s="423"/>
      <c r="CL79" s="423"/>
      <c r="CM79" s="423"/>
      <c r="CN79" s="423"/>
      <c r="CO79" s="423"/>
      <c r="CP79" s="423"/>
      <c r="CQ79" s="423"/>
      <c r="CR79" s="423"/>
      <c r="CS79" s="423"/>
      <c r="CT79" s="423"/>
      <c r="CU79" s="423"/>
      <c r="CV79" s="423"/>
      <c r="CW79" s="423"/>
      <c r="CX79" s="423"/>
      <c r="CY79" s="423"/>
      <c r="CZ79" s="423"/>
      <c r="DA79" s="423"/>
    </row>
    <row r="80" spans="1:105" s="159" customFormat="1" ht="6" customHeight="1" x14ac:dyDescent="0.2"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</row>
    <row r="81" spans="1:105" s="159" customFormat="1" ht="14.25" x14ac:dyDescent="0.2">
      <c r="A81" s="424" t="s">
        <v>297</v>
      </c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424"/>
      <c r="O81" s="424"/>
      <c r="P81" s="424"/>
      <c r="Q81" s="424"/>
      <c r="R81" s="424"/>
      <c r="S81" s="424"/>
      <c r="T81" s="424"/>
      <c r="U81" s="424"/>
      <c r="V81" s="424"/>
      <c r="W81" s="424"/>
      <c r="X81" s="424"/>
      <c r="Y81" s="424"/>
      <c r="Z81" s="424"/>
      <c r="AA81" s="424"/>
      <c r="AB81" s="424"/>
      <c r="AC81" s="424"/>
      <c r="AD81" s="424"/>
      <c r="AE81" s="424"/>
      <c r="AF81" s="424"/>
      <c r="AG81" s="424"/>
      <c r="AH81" s="424"/>
      <c r="AI81" s="424"/>
      <c r="AJ81" s="424"/>
      <c r="AK81" s="424"/>
      <c r="AL81" s="424"/>
      <c r="AM81" s="424"/>
      <c r="AN81" s="424"/>
      <c r="AO81" s="424"/>
      <c r="AP81" s="425" t="s">
        <v>95</v>
      </c>
      <c r="AQ81" s="425"/>
      <c r="AR81" s="425"/>
      <c r="AS81" s="425"/>
      <c r="AT81" s="425"/>
      <c r="AU81" s="425"/>
      <c r="AV81" s="425"/>
      <c r="AW81" s="425"/>
      <c r="AX81" s="425"/>
      <c r="AY81" s="425"/>
      <c r="AZ81" s="425"/>
      <c r="BA81" s="425"/>
      <c r="BB81" s="425"/>
      <c r="BC81" s="425"/>
      <c r="BD81" s="425"/>
      <c r="BE81" s="425"/>
      <c r="BF81" s="425"/>
      <c r="BG81" s="425"/>
      <c r="BH81" s="425"/>
      <c r="BI81" s="425"/>
      <c r="BJ81" s="425"/>
      <c r="BK81" s="425"/>
      <c r="BL81" s="425"/>
      <c r="BM81" s="425"/>
      <c r="BN81" s="425"/>
      <c r="BO81" s="425"/>
      <c r="BP81" s="425"/>
      <c r="BQ81" s="425"/>
      <c r="BR81" s="425"/>
      <c r="BS81" s="425"/>
      <c r="BT81" s="425"/>
      <c r="BU81" s="425"/>
      <c r="BV81" s="425"/>
      <c r="BW81" s="425"/>
      <c r="BX81" s="425"/>
      <c r="BY81" s="425"/>
      <c r="BZ81" s="425"/>
      <c r="CA81" s="425"/>
      <c r="CB81" s="425"/>
      <c r="CC81" s="425"/>
      <c r="CD81" s="425"/>
      <c r="CE81" s="425"/>
      <c r="CF81" s="425"/>
      <c r="CG81" s="425"/>
      <c r="CH81" s="425"/>
      <c r="CI81" s="425"/>
      <c r="CJ81" s="425"/>
      <c r="CK81" s="425"/>
      <c r="CL81" s="425"/>
      <c r="CM81" s="425"/>
      <c r="CN81" s="425"/>
      <c r="CO81" s="425"/>
      <c r="CP81" s="425"/>
      <c r="CQ81" s="425"/>
      <c r="CR81" s="425"/>
      <c r="CS81" s="425"/>
      <c r="CT81" s="425"/>
      <c r="CU81" s="425"/>
      <c r="CV81" s="425"/>
      <c r="CW81" s="425"/>
      <c r="CX81" s="425"/>
      <c r="CY81" s="425"/>
      <c r="CZ81" s="425"/>
      <c r="DA81" s="425"/>
    </row>
    <row r="82" spans="1:105" ht="10.5" customHeight="1" x14ac:dyDescent="0.25"/>
    <row r="83" spans="1:105" s="162" customFormat="1" ht="55.5" customHeight="1" x14ac:dyDescent="0.25">
      <c r="A83" s="435" t="s">
        <v>299</v>
      </c>
      <c r="B83" s="436"/>
      <c r="C83" s="436"/>
      <c r="D83" s="436"/>
      <c r="E83" s="436"/>
      <c r="F83" s="436"/>
      <c r="G83" s="437"/>
      <c r="H83" s="435" t="s">
        <v>348</v>
      </c>
      <c r="I83" s="436"/>
      <c r="J83" s="436"/>
      <c r="K83" s="436"/>
      <c r="L83" s="436"/>
      <c r="M83" s="436"/>
      <c r="N83" s="436"/>
      <c r="O83" s="436"/>
      <c r="P83" s="436"/>
      <c r="Q83" s="436"/>
      <c r="R83" s="436"/>
      <c r="S83" s="436"/>
      <c r="T83" s="436"/>
      <c r="U83" s="436"/>
      <c r="V83" s="436"/>
      <c r="W83" s="436"/>
      <c r="X83" s="436"/>
      <c r="Y83" s="436"/>
      <c r="Z83" s="436"/>
      <c r="AA83" s="436"/>
      <c r="AB83" s="436"/>
      <c r="AC83" s="436"/>
      <c r="AD83" s="436"/>
      <c r="AE83" s="436"/>
      <c r="AF83" s="436"/>
      <c r="AG83" s="436"/>
      <c r="AH83" s="436"/>
      <c r="AI83" s="436"/>
      <c r="AJ83" s="436"/>
      <c r="AK83" s="436"/>
      <c r="AL83" s="436"/>
      <c r="AM83" s="436"/>
      <c r="AN83" s="436"/>
      <c r="AO83" s="436"/>
      <c r="AP83" s="436"/>
      <c r="AQ83" s="436"/>
      <c r="AR83" s="436"/>
      <c r="AS83" s="436"/>
      <c r="AT83" s="436"/>
      <c r="AU83" s="436"/>
      <c r="AV83" s="436"/>
      <c r="AW83" s="436"/>
      <c r="AX83" s="436"/>
      <c r="AY83" s="436"/>
      <c r="AZ83" s="436"/>
      <c r="BA83" s="436"/>
      <c r="BB83" s="436"/>
      <c r="BC83" s="437"/>
      <c r="BD83" s="435" t="s">
        <v>349</v>
      </c>
      <c r="BE83" s="436"/>
      <c r="BF83" s="436"/>
      <c r="BG83" s="436"/>
      <c r="BH83" s="436"/>
      <c r="BI83" s="436"/>
      <c r="BJ83" s="436"/>
      <c r="BK83" s="436"/>
      <c r="BL83" s="436"/>
      <c r="BM83" s="436"/>
      <c r="BN83" s="436"/>
      <c r="BO83" s="436"/>
      <c r="BP83" s="436"/>
      <c r="BQ83" s="436"/>
      <c r="BR83" s="436"/>
      <c r="BS83" s="437"/>
      <c r="BT83" s="435" t="s">
        <v>350</v>
      </c>
      <c r="BU83" s="436"/>
      <c r="BV83" s="436"/>
      <c r="BW83" s="436"/>
      <c r="BX83" s="436"/>
      <c r="BY83" s="436"/>
      <c r="BZ83" s="436"/>
      <c r="CA83" s="436"/>
      <c r="CB83" s="436"/>
      <c r="CC83" s="436"/>
      <c r="CD83" s="437"/>
      <c r="CE83" s="435" t="s">
        <v>351</v>
      </c>
      <c r="CF83" s="436"/>
      <c r="CG83" s="436"/>
      <c r="CH83" s="436"/>
      <c r="CI83" s="436"/>
      <c r="CJ83" s="436"/>
      <c r="CK83" s="436"/>
      <c r="CL83" s="436"/>
      <c r="CM83" s="436"/>
      <c r="CN83" s="436"/>
      <c r="CO83" s="436"/>
      <c r="CP83" s="436"/>
      <c r="CQ83" s="436"/>
      <c r="CR83" s="436"/>
      <c r="CS83" s="436"/>
      <c r="CT83" s="436"/>
      <c r="CU83" s="436"/>
      <c r="CV83" s="436"/>
      <c r="CW83" s="436"/>
      <c r="CX83" s="436"/>
      <c r="CY83" s="436"/>
      <c r="CZ83" s="436"/>
      <c r="DA83" s="437"/>
    </row>
    <row r="84" spans="1:105" s="163" customFormat="1" ht="12.75" x14ac:dyDescent="0.25">
      <c r="A84" s="467">
        <v>1</v>
      </c>
      <c r="B84" s="468"/>
      <c r="C84" s="468"/>
      <c r="D84" s="468"/>
      <c r="E84" s="468"/>
      <c r="F84" s="468"/>
      <c r="G84" s="469"/>
      <c r="H84" s="467">
        <v>2</v>
      </c>
      <c r="I84" s="468"/>
      <c r="J84" s="468"/>
      <c r="K84" s="468"/>
      <c r="L84" s="468"/>
      <c r="M84" s="468"/>
      <c r="N84" s="468"/>
      <c r="O84" s="468"/>
      <c r="P84" s="468"/>
      <c r="Q84" s="468"/>
      <c r="R84" s="468"/>
      <c r="S84" s="468"/>
      <c r="T84" s="468"/>
      <c r="U84" s="468"/>
      <c r="V84" s="468"/>
      <c r="W84" s="468"/>
      <c r="X84" s="468"/>
      <c r="Y84" s="468"/>
      <c r="Z84" s="468"/>
      <c r="AA84" s="468"/>
      <c r="AB84" s="468"/>
      <c r="AC84" s="468"/>
      <c r="AD84" s="468"/>
      <c r="AE84" s="468"/>
      <c r="AF84" s="468"/>
      <c r="AG84" s="468"/>
      <c r="AH84" s="468"/>
      <c r="AI84" s="468"/>
      <c r="AJ84" s="468"/>
      <c r="AK84" s="468"/>
      <c r="AL84" s="468"/>
      <c r="AM84" s="468"/>
      <c r="AN84" s="468"/>
      <c r="AO84" s="468"/>
      <c r="AP84" s="468"/>
      <c r="AQ84" s="468"/>
      <c r="AR84" s="468"/>
      <c r="AS84" s="468"/>
      <c r="AT84" s="468"/>
      <c r="AU84" s="468"/>
      <c r="AV84" s="468"/>
      <c r="AW84" s="468"/>
      <c r="AX84" s="468"/>
      <c r="AY84" s="468"/>
      <c r="AZ84" s="468"/>
      <c r="BA84" s="468"/>
      <c r="BB84" s="468"/>
      <c r="BC84" s="469"/>
      <c r="BD84" s="467">
        <v>3</v>
      </c>
      <c r="BE84" s="468"/>
      <c r="BF84" s="468"/>
      <c r="BG84" s="468"/>
      <c r="BH84" s="468"/>
      <c r="BI84" s="468"/>
      <c r="BJ84" s="468"/>
      <c r="BK84" s="468"/>
      <c r="BL84" s="468"/>
      <c r="BM84" s="468"/>
      <c r="BN84" s="468"/>
      <c r="BO84" s="468"/>
      <c r="BP84" s="468"/>
      <c r="BQ84" s="468"/>
      <c r="BR84" s="468"/>
      <c r="BS84" s="469"/>
      <c r="BT84" s="467">
        <v>4</v>
      </c>
      <c r="BU84" s="468"/>
      <c r="BV84" s="468"/>
      <c r="BW84" s="468"/>
      <c r="BX84" s="468"/>
      <c r="BY84" s="468"/>
      <c r="BZ84" s="468"/>
      <c r="CA84" s="468"/>
      <c r="CB84" s="468"/>
      <c r="CC84" s="468"/>
      <c r="CD84" s="469"/>
      <c r="CE84" s="467">
        <v>5</v>
      </c>
      <c r="CF84" s="468"/>
      <c r="CG84" s="468"/>
      <c r="CH84" s="468"/>
      <c r="CI84" s="468"/>
      <c r="CJ84" s="468"/>
      <c r="CK84" s="468"/>
      <c r="CL84" s="468"/>
      <c r="CM84" s="468"/>
      <c r="CN84" s="468"/>
      <c r="CO84" s="468"/>
      <c r="CP84" s="468"/>
      <c r="CQ84" s="468"/>
      <c r="CR84" s="468"/>
      <c r="CS84" s="468"/>
      <c r="CT84" s="468"/>
      <c r="CU84" s="468"/>
      <c r="CV84" s="468"/>
      <c r="CW84" s="468"/>
      <c r="CX84" s="468"/>
      <c r="CY84" s="468"/>
      <c r="CZ84" s="468"/>
      <c r="DA84" s="469"/>
    </row>
    <row r="85" spans="1:105" s="164" customFormat="1" ht="15" customHeight="1" x14ac:dyDescent="0.25">
      <c r="A85" s="450" t="s">
        <v>324</v>
      </c>
      <c r="B85" s="451"/>
      <c r="C85" s="451"/>
      <c r="D85" s="451"/>
      <c r="E85" s="451"/>
      <c r="F85" s="451"/>
      <c r="G85" s="452"/>
      <c r="H85" s="453" t="s">
        <v>448</v>
      </c>
      <c r="I85" s="454"/>
      <c r="J85" s="454"/>
      <c r="K85" s="454"/>
      <c r="L85" s="454"/>
      <c r="M85" s="454"/>
      <c r="N85" s="454"/>
      <c r="O85" s="454"/>
      <c r="P85" s="454"/>
      <c r="Q85" s="454"/>
      <c r="R85" s="454"/>
      <c r="S85" s="454"/>
      <c r="T85" s="454"/>
      <c r="U85" s="454"/>
      <c r="V85" s="454"/>
      <c r="W85" s="454"/>
      <c r="X85" s="454"/>
      <c r="Y85" s="454"/>
      <c r="Z85" s="454"/>
      <c r="AA85" s="454"/>
      <c r="AB85" s="454"/>
      <c r="AC85" s="454"/>
      <c r="AD85" s="454"/>
      <c r="AE85" s="454"/>
      <c r="AF85" s="454"/>
      <c r="AG85" s="454"/>
      <c r="AH85" s="454"/>
      <c r="AI85" s="454"/>
      <c r="AJ85" s="454"/>
      <c r="AK85" s="454"/>
      <c r="AL85" s="454"/>
      <c r="AM85" s="454"/>
      <c r="AN85" s="454"/>
      <c r="AO85" s="454"/>
      <c r="AP85" s="454"/>
      <c r="AQ85" s="454"/>
      <c r="AR85" s="454"/>
      <c r="AS85" s="454"/>
      <c r="AT85" s="454"/>
      <c r="AU85" s="454"/>
      <c r="AV85" s="454"/>
      <c r="AW85" s="454"/>
      <c r="AX85" s="454"/>
      <c r="AY85" s="454"/>
      <c r="AZ85" s="454"/>
      <c r="BA85" s="454"/>
      <c r="BB85" s="454"/>
      <c r="BC85" s="455"/>
      <c r="BD85" s="510">
        <f>CE85/BT85*100</f>
        <v>11234333.333333334</v>
      </c>
      <c r="BE85" s="511"/>
      <c r="BF85" s="511"/>
      <c r="BG85" s="511"/>
      <c r="BH85" s="511"/>
      <c r="BI85" s="511"/>
      <c r="BJ85" s="511"/>
      <c r="BK85" s="511"/>
      <c r="BL85" s="511"/>
      <c r="BM85" s="511"/>
      <c r="BN85" s="511"/>
      <c r="BO85" s="511"/>
      <c r="BP85" s="511"/>
      <c r="BQ85" s="511"/>
      <c r="BR85" s="511"/>
      <c r="BS85" s="512"/>
      <c r="BT85" s="463">
        <v>0.3</v>
      </c>
      <c r="BU85" s="464"/>
      <c r="BV85" s="464"/>
      <c r="BW85" s="464"/>
      <c r="BX85" s="464"/>
      <c r="BY85" s="464"/>
      <c r="BZ85" s="464"/>
      <c r="CA85" s="464"/>
      <c r="CB85" s="464"/>
      <c r="CC85" s="464"/>
      <c r="CD85" s="465"/>
      <c r="CE85" s="513">
        <v>33703</v>
      </c>
      <c r="CF85" s="514"/>
      <c r="CG85" s="514"/>
      <c r="CH85" s="514"/>
      <c r="CI85" s="514"/>
      <c r="CJ85" s="514"/>
      <c r="CK85" s="514"/>
      <c r="CL85" s="514"/>
      <c r="CM85" s="514"/>
      <c r="CN85" s="514"/>
      <c r="CO85" s="514"/>
      <c r="CP85" s="514"/>
      <c r="CQ85" s="514"/>
      <c r="CR85" s="514"/>
      <c r="CS85" s="514"/>
      <c r="CT85" s="514"/>
      <c r="CU85" s="514"/>
      <c r="CV85" s="514"/>
      <c r="CW85" s="514"/>
      <c r="CX85" s="514"/>
      <c r="CY85" s="514"/>
      <c r="CZ85" s="514"/>
      <c r="DA85" s="515"/>
    </row>
    <row r="86" spans="1:105" s="164" customFormat="1" ht="15" customHeight="1" x14ac:dyDescent="0.25">
      <c r="A86" s="450" t="s">
        <v>198</v>
      </c>
      <c r="B86" s="451"/>
      <c r="C86" s="451"/>
      <c r="D86" s="451"/>
      <c r="E86" s="451"/>
      <c r="F86" s="451"/>
      <c r="G86" s="452"/>
      <c r="H86" s="453" t="s">
        <v>449</v>
      </c>
      <c r="I86" s="454"/>
      <c r="J86" s="454"/>
      <c r="K86" s="454"/>
      <c r="L86" s="454"/>
      <c r="M86" s="454"/>
      <c r="N86" s="454"/>
      <c r="O86" s="454"/>
      <c r="P86" s="454"/>
      <c r="Q86" s="454"/>
      <c r="R86" s="454"/>
      <c r="S86" s="454"/>
      <c r="T86" s="454"/>
      <c r="U86" s="454"/>
      <c r="V86" s="454"/>
      <c r="W86" s="454"/>
      <c r="X86" s="454"/>
      <c r="Y86" s="454"/>
      <c r="Z86" s="454"/>
      <c r="AA86" s="454"/>
      <c r="AB86" s="454"/>
      <c r="AC86" s="454"/>
      <c r="AD86" s="454"/>
      <c r="AE86" s="454"/>
      <c r="AF86" s="454"/>
      <c r="AG86" s="454"/>
      <c r="AH86" s="454"/>
      <c r="AI86" s="454"/>
      <c r="AJ86" s="454"/>
      <c r="AK86" s="454"/>
      <c r="AL86" s="454"/>
      <c r="AM86" s="454"/>
      <c r="AN86" s="454"/>
      <c r="AO86" s="454"/>
      <c r="AP86" s="454"/>
      <c r="AQ86" s="454"/>
      <c r="AR86" s="454"/>
      <c r="AS86" s="454"/>
      <c r="AT86" s="454"/>
      <c r="AU86" s="454"/>
      <c r="AV86" s="454"/>
      <c r="AW86" s="454"/>
      <c r="AX86" s="454"/>
      <c r="AY86" s="454"/>
      <c r="AZ86" s="454"/>
      <c r="BA86" s="454"/>
      <c r="BB86" s="454"/>
      <c r="BC86" s="455"/>
      <c r="BD86" s="510">
        <f>CE86/BT86*100</f>
        <v>57863636.363636367</v>
      </c>
      <c r="BE86" s="511"/>
      <c r="BF86" s="511"/>
      <c r="BG86" s="511"/>
      <c r="BH86" s="511"/>
      <c r="BI86" s="511"/>
      <c r="BJ86" s="511"/>
      <c r="BK86" s="511"/>
      <c r="BL86" s="511"/>
      <c r="BM86" s="511"/>
      <c r="BN86" s="511"/>
      <c r="BO86" s="511"/>
      <c r="BP86" s="511"/>
      <c r="BQ86" s="511"/>
      <c r="BR86" s="511"/>
      <c r="BS86" s="512"/>
      <c r="BT86" s="463">
        <v>2.2000000000000002</v>
      </c>
      <c r="BU86" s="464"/>
      <c r="BV86" s="464"/>
      <c r="BW86" s="464"/>
      <c r="BX86" s="464"/>
      <c r="BY86" s="464"/>
      <c r="BZ86" s="464"/>
      <c r="CA86" s="464"/>
      <c r="CB86" s="464"/>
      <c r="CC86" s="464"/>
      <c r="CD86" s="465"/>
      <c r="CE86" s="513">
        <v>1273000</v>
      </c>
      <c r="CF86" s="514"/>
      <c r="CG86" s="514"/>
      <c r="CH86" s="514"/>
      <c r="CI86" s="514"/>
      <c r="CJ86" s="514"/>
      <c r="CK86" s="514"/>
      <c r="CL86" s="514"/>
      <c r="CM86" s="514"/>
      <c r="CN86" s="514"/>
      <c r="CO86" s="514"/>
      <c r="CP86" s="514"/>
      <c r="CQ86" s="514"/>
      <c r="CR86" s="514"/>
      <c r="CS86" s="514"/>
      <c r="CT86" s="514"/>
      <c r="CU86" s="514"/>
      <c r="CV86" s="514"/>
      <c r="CW86" s="514"/>
      <c r="CX86" s="514"/>
      <c r="CY86" s="514"/>
      <c r="CZ86" s="514"/>
      <c r="DA86" s="515"/>
    </row>
    <row r="87" spans="1:105" s="164" customFormat="1" ht="15" customHeight="1" x14ac:dyDescent="0.25">
      <c r="A87" s="450"/>
      <c r="B87" s="451"/>
      <c r="C87" s="451"/>
      <c r="D87" s="451"/>
      <c r="E87" s="451"/>
      <c r="F87" s="451"/>
      <c r="G87" s="452"/>
      <c r="H87" s="456" t="s">
        <v>309</v>
      </c>
      <c r="I87" s="457"/>
      <c r="J87" s="457"/>
      <c r="K87" s="457"/>
      <c r="L87" s="457"/>
      <c r="M87" s="457"/>
      <c r="N87" s="457"/>
      <c r="O87" s="457"/>
      <c r="P87" s="457"/>
      <c r="Q87" s="457"/>
      <c r="R87" s="457"/>
      <c r="S87" s="457"/>
      <c r="T87" s="457"/>
      <c r="U87" s="457"/>
      <c r="V87" s="457"/>
      <c r="W87" s="457"/>
      <c r="X87" s="457"/>
      <c r="Y87" s="457"/>
      <c r="Z87" s="457"/>
      <c r="AA87" s="457"/>
      <c r="AB87" s="457"/>
      <c r="AC87" s="457"/>
      <c r="AD87" s="457"/>
      <c r="AE87" s="457"/>
      <c r="AF87" s="457"/>
      <c r="AG87" s="457"/>
      <c r="AH87" s="457"/>
      <c r="AI87" s="457"/>
      <c r="AJ87" s="457"/>
      <c r="AK87" s="457"/>
      <c r="AL87" s="457"/>
      <c r="AM87" s="457"/>
      <c r="AN87" s="457"/>
      <c r="AO87" s="457"/>
      <c r="AP87" s="457"/>
      <c r="AQ87" s="457"/>
      <c r="AR87" s="457"/>
      <c r="AS87" s="457"/>
      <c r="AT87" s="457"/>
      <c r="AU87" s="457"/>
      <c r="AV87" s="457"/>
      <c r="AW87" s="457"/>
      <c r="AX87" s="457"/>
      <c r="AY87" s="457"/>
      <c r="AZ87" s="457"/>
      <c r="BA87" s="457"/>
      <c r="BB87" s="457"/>
      <c r="BC87" s="458"/>
      <c r="BD87" s="459"/>
      <c r="BE87" s="460"/>
      <c r="BF87" s="460"/>
      <c r="BG87" s="460"/>
      <c r="BH87" s="460"/>
      <c r="BI87" s="460"/>
      <c r="BJ87" s="460"/>
      <c r="BK87" s="460"/>
      <c r="BL87" s="460"/>
      <c r="BM87" s="460"/>
      <c r="BN87" s="460"/>
      <c r="BO87" s="460"/>
      <c r="BP87" s="460"/>
      <c r="BQ87" s="460"/>
      <c r="BR87" s="460"/>
      <c r="BS87" s="461"/>
      <c r="BT87" s="459" t="s">
        <v>7</v>
      </c>
      <c r="BU87" s="460"/>
      <c r="BV87" s="460"/>
      <c r="BW87" s="460"/>
      <c r="BX87" s="460"/>
      <c r="BY87" s="460"/>
      <c r="BZ87" s="460"/>
      <c r="CA87" s="460"/>
      <c r="CB87" s="460"/>
      <c r="CC87" s="460"/>
      <c r="CD87" s="461"/>
      <c r="CE87" s="462">
        <f>CE85+CE86</f>
        <v>1306703</v>
      </c>
      <c r="CF87" s="516"/>
      <c r="CG87" s="516"/>
      <c r="CH87" s="516"/>
      <c r="CI87" s="516"/>
      <c r="CJ87" s="516"/>
      <c r="CK87" s="516"/>
      <c r="CL87" s="516"/>
      <c r="CM87" s="516"/>
      <c r="CN87" s="516"/>
      <c r="CO87" s="516"/>
      <c r="CP87" s="516"/>
      <c r="CQ87" s="516"/>
      <c r="CR87" s="516"/>
      <c r="CS87" s="516"/>
      <c r="CT87" s="516"/>
      <c r="CU87" s="516"/>
      <c r="CV87" s="516"/>
      <c r="CW87" s="516"/>
      <c r="CX87" s="516"/>
      <c r="CY87" s="516"/>
      <c r="CZ87" s="516"/>
      <c r="DA87" s="517"/>
    </row>
  </sheetData>
  <mergeCells count="317">
    <mergeCell ref="BD55:BS55"/>
    <mergeCell ref="BT55:CI55"/>
    <mergeCell ref="CJ55:DA55"/>
    <mergeCell ref="A48:G48"/>
    <mergeCell ref="H49:BC49"/>
    <mergeCell ref="BD48:BS48"/>
    <mergeCell ref="BT48:CI48"/>
    <mergeCell ref="CJ48:DA48"/>
    <mergeCell ref="A49:G49"/>
    <mergeCell ref="BD49:BS49"/>
    <mergeCell ref="BT49:CI49"/>
    <mergeCell ref="H48:BC48"/>
    <mergeCell ref="H54:BC54"/>
    <mergeCell ref="BD54:BS54"/>
    <mergeCell ref="BT54:CI54"/>
    <mergeCell ref="CJ54:DA54"/>
    <mergeCell ref="BT52:CI52"/>
    <mergeCell ref="CJ52:DA52"/>
    <mergeCell ref="A53:G53"/>
    <mergeCell ref="H53:BC53"/>
    <mergeCell ref="BD53:BS53"/>
    <mergeCell ref="BT53:CI53"/>
    <mergeCell ref="CJ53:DA53"/>
    <mergeCell ref="DB57:DS57"/>
    <mergeCell ref="A63:G63"/>
    <mergeCell ref="H63:BC63"/>
    <mergeCell ref="BD63:BS63"/>
    <mergeCell ref="BT63:CI63"/>
    <mergeCell ref="CJ63:DA63"/>
    <mergeCell ref="H64:BC64"/>
    <mergeCell ref="BD64:BS64"/>
    <mergeCell ref="BT64:CI64"/>
    <mergeCell ref="CJ64:DA64"/>
    <mergeCell ref="H60:BC60"/>
    <mergeCell ref="BD60:BS60"/>
    <mergeCell ref="BT60:CI60"/>
    <mergeCell ref="CJ60:DA60"/>
    <mergeCell ref="A61:G61"/>
    <mergeCell ref="H61:BC61"/>
    <mergeCell ref="BD61:BS61"/>
    <mergeCell ref="BT61:CI61"/>
    <mergeCell ref="CJ61:DA61"/>
    <mergeCell ref="A62:G62"/>
    <mergeCell ref="H62:BC62"/>
    <mergeCell ref="BD62:BS62"/>
    <mergeCell ref="BT62:CI62"/>
    <mergeCell ref="CJ62:DA62"/>
    <mergeCell ref="BD68:BS68"/>
    <mergeCell ref="BT68:CI68"/>
    <mergeCell ref="CJ68:DA68"/>
    <mergeCell ref="A64:G64"/>
    <mergeCell ref="A65:G65"/>
    <mergeCell ref="A67:G67"/>
    <mergeCell ref="A68:G68"/>
    <mergeCell ref="A66:G66"/>
    <mergeCell ref="H66:BC66"/>
    <mergeCell ref="BT59:CI59"/>
    <mergeCell ref="CJ59:DA59"/>
    <mergeCell ref="A60:G60"/>
    <mergeCell ref="CJ49:DA49"/>
    <mergeCell ref="A50:G50"/>
    <mergeCell ref="H50:BC50"/>
    <mergeCell ref="BD50:BS50"/>
    <mergeCell ref="BT50:CI50"/>
    <mergeCell ref="CJ50:DA50"/>
    <mergeCell ref="A51:G51"/>
    <mergeCell ref="H51:BC51"/>
    <mergeCell ref="BD51:BS51"/>
    <mergeCell ref="BT51:CI51"/>
    <mergeCell ref="CJ51:DA51"/>
    <mergeCell ref="A52:G52"/>
    <mergeCell ref="H52:BC52"/>
    <mergeCell ref="BD52:BS52"/>
    <mergeCell ref="A56:G56"/>
    <mergeCell ref="H56:BC56"/>
    <mergeCell ref="BD56:BS56"/>
    <mergeCell ref="BT56:CI56"/>
    <mergeCell ref="CJ56:DA56"/>
    <mergeCell ref="A55:G55"/>
    <mergeCell ref="H55:BC55"/>
    <mergeCell ref="A87:G87"/>
    <mergeCell ref="H87:BC87"/>
    <mergeCell ref="BD87:BS87"/>
    <mergeCell ref="BT87:CD87"/>
    <mergeCell ref="CE87:DA87"/>
    <mergeCell ref="A8:F8"/>
    <mergeCell ref="G8:AD8"/>
    <mergeCell ref="AE8:BC8"/>
    <mergeCell ref="BD8:BS8"/>
    <mergeCell ref="BT8:CI8"/>
    <mergeCell ref="CJ8:DA8"/>
    <mergeCell ref="A57:G57"/>
    <mergeCell ref="H57:BC57"/>
    <mergeCell ref="BD57:BS57"/>
    <mergeCell ref="BT57:CI57"/>
    <mergeCell ref="CJ57:DA57"/>
    <mergeCell ref="A58:G58"/>
    <mergeCell ref="H58:BC58"/>
    <mergeCell ref="BD58:BS58"/>
    <mergeCell ref="BT58:CI58"/>
    <mergeCell ref="CJ58:DA58"/>
    <mergeCell ref="A59:G59"/>
    <mergeCell ref="H59:BC59"/>
    <mergeCell ref="BD59:BS59"/>
    <mergeCell ref="A85:G85"/>
    <mergeCell ref="H85:BC85"/>
    <mergeCell ref="BD85:BS85"/>
    <mergeCell ref="BT85:CD85"/>
    <mergeCell ref="CE85:DA85"/>
    <mergeCell ref="A86:G86"/>
    <mergeCell ref="H86:BC86"/>
    <mergeCell ref="BD86:BS86"/>
    <mergeCell ref="BT86:CD86"/>
    <mergeCell ref="CE86:DA86"/>
    <mergeCell ref="CJ69:DA69"/>
    <mergeCell ref="A70:G70"/>
    <mergeCell ref="CK76:DA76"/>
    <mergeCell ref="H70:BC70"/>
    <mergeCell ref="BD70:BS70"/>
    <mergeCell ref="BT70:CI70"/>
    <mergeCell ref="CJ70:DA70"/>
    <mergeCell ref="A84:G84"/>
    <mergeCell ref="H84:BC84"/>
    <mergeCell ref="BD84:BS84"/>
    <mergeCell ref="BT84:CD84"/>
    <mergeCell ref="CE84:DA84"/>
    <mergeCell ref="A74:G74"/>
    <mergeCell ref="H74:BC74"/>
    <mergeCell ref="BD74:BS74"/>
    <mergeCell ref="BT74:CI74"/>
    <mergeCell ref="CJ74:DA74"/>
    <mergeCell ref="A73:G73"/>
    <mergeCell ref="H73:BC73"/>
    <mergeCell ref="BD73:BS73"/>
    <mergeCell ref="BT73:CI73"/>
    <mergeCell ref="CJ73:DA73"/>
    <mergeCell ref="A71:G71"/>
    <mergeCell ref="H71:BC71"/>
    <mergeCell ref="A47:G47"/>
    <mergeCell ref="H47:BC47"/>
    <mergeCell ref="BD47:BS47"/>
    <mergeCell ref="BT47:CI47"/>
    <mergeCell ref="CJ47:DA47"/>
    <mergeCell ref="A77:DA77"/>
    <mergeCell ref="X79:DA79"/>
    <mergeCell ref="H65:BC65"/>
    <mergeCell ref="BD65:BS65"/>
    <mergeCell ref="BT65:CI65"/>
    <mergeCell ref="CJ65:DA65"/>
    <mergeCell ref="H67:BC67"/>
    <mergeCell ref="BD66:BS66"/>
    <mergeCell ref="BT66:CI66"/>
    <mergeCell ref="CJ66:DA66"/>
    <mergeCell ref="BD67:BS67"/>
    <mergeCell ref="BT67:CI67"/>
    <mergeCell ref="CJ67:DA67"/>
    <mergeCell ref="H68:BC68"/>
    <mergeCell ref="A69:G69"/>
    <mergeCell ref="H69:BC69"/>
    <mergeCell ref="BD69:BS69"/>
    <mergeCell ref="BT69:CI69"/>
    <mergeCell ref="A54:G54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9:DA39"/>
    <mergeCell ref="A35:F35"/>
    <mergeCell ref="H35:BV35"/>
    <mergeCell ref="BW35:CL35"/>
    <mergeCell ref="CM35:DA35"/>
    <mergeCell ref="A36:F36"/>
    <mergeCell ref="G36:BV36"/>
    <mergeCell ref="BW36:CL36"/>
    <mergeCell ref="CM36:DA36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29:F30"/>
    <mergeCell ref="H29:BV29"/>
    <mergeCell ref="BW29:CL30"/>
    <mergeCell ref="CM29:DA30"/>
    <mergeCell ref="H30:BV30"/>
    <mergeCell ref="A22:F22"/>
    <mergeCell ref="G22:BV22"/>
    <mergeCell ref="BW22:CL22"/>
    <mergeCell ref="CM22:DA22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A23:F23"/>
    <mergeCell ref="H23:BV23"/>
    <mergeCell ref="BW23:CL23"/>
    <mergeCell ref="CM23:DA23"/>
    <mergeCell ref="A24:F25"/>
    <mergeCell ref="H24:BV24"/>
    <mergeCell ref="BW24:CL25"/>
    <mergeCell ref="A19:DA19"/>
    <mergeCell ref="A21:F21"/>
    <mergeCell ref="G21:BV21"/>
    <mergeCell ref="BW21:CL21"/>
    <mergeCell ref="CM21:DA21"/>
    <mergeCell ref="A28:F28"/>
    <mergeCell ref="H28:BV28"/>
    <mergeCell ref="BW28:CL28"/>
    <mergeCell ref="CM28:DA28"/>
    <mergeCell ref="CM24:DA25"/>
    <mergeCell ref="H25:BV25"/>
    <mergeCell ref="A17:F17"/>
    <mergeCell ref="G17:AD17"/>
    <mergeCell ref="AE17:AY17"/>
    <mergeCell ref="AZ17:BQ17"/>
    <mergeCell ref="BR17:CI17"/>
    <mergeCell ref="CJ17:DA17"/>
    <mergeCell ref="A16:F16"/>
    <mergeCell ref="G16:AD16"/>
    <mergeCell ref="AE16:AY16"/>
    <mergeCell ref="AZ16:BQ16"/>
    <mergeCell ref="BR16:CI16"/>
    <mergeCell ref="CJ16:DA16"/>
    <mergeCell ref="A15:F15"/>
    <mergeCell ref="G15:AD15"/>
    <mergeCell ref="AE15:AY15"/>
    <mergeCell ref="AZ15:BQ15"/>
    <mergeCell ref="BR15:CI15"/>
    <mergeCell ref="CJ15:DA15"/>
    <mergeCell ref="A14:F14"/>
    <mergeCell ref="G14:AD14"/>
    <mergeCell ref="AE14:AY14"/>
    <mergeCell ref="AZ14:BQ14"/>
    <mergeCell ref="BR14:CI14"/>
    <mergeCell ref="CJ14:DA14"/>
    <mergeCell ref="A11:DA11"/>
    <mergeCell ref="A13:F13"/>
    <mergeCell ref="G13:AD13"/>
    <mergeCell ref="AE13:AY13"/>
    <mergeCell ref="AZ13:BQ13"/>
    <mergeCell ref="BR13:CI13"/>
    <mergeCell ref="CJ13:DA13"/>
    <mergeCell ref="A9:F9"/>
    <mergeCell ref="G9:AD9"/>
    <mergeCell ref="AE9:BC9"/>
    <mergeCell ref="BD9:BS9"/>
    <mergeCell ref="BT9:CI9"/>
    <mergeCell ref="CJ9:DA9"/>
    <mergeCell ref="A2:DA2"/>
    <mergeCell ref="A4:F4"/>
    <mergeCell ref="G4:AD4"/>
    <mergeCell ref="AE4:BC4"/>
    <mergeCell ref="BD4:BS4"/>
    <mergeCell ref="BT4:CI4"/>
    <mergeCell ref="CJ4:DA4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5:F5"/>
    <mergeCell ref="G5:AD5"/>
    <mergeCell ref="AE5:BC5"/>
    <mergeCell ref="BD5:BS5"/>
    <mergeCell ref="BT5:CI5"/>
    <mergeCell ref="CJ5:DA5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CE83:DA83"/>
    <mergeCell ref="BT83:CD83"/>
    <mergeCell ref="BD83:BS83"/>
    <mergeCell ref="H83:BC83"/>
    <mergeCell ref="A83:G83"/>
    <mergeCell ref="AP81:DA81"/>
    <mergeCell ref="A81:AO81"/>
    <mergeCell ref="A75:G75"/>
    <mergeCell ref="H75:BC75"/>
    <mergeCell ref="BD75:BS75"/>
    <mergeCell ref="BT75:CI75"/>
    <mergeCell ref="CJ75:DA75"/>
  </mergeCells>
  <pageMargins left="0.9055118110236221" right="0.31496062992125984" top="0.74803149606299213" bottom="0.74803149606299213" header="0.31496062992125984" footer="0.31496062992125984"/>
  <pageSetup paperSize="9" scale="77" orientation="portrait" r:id="rId1"/>
  <rowBreaks count="1" manualBreakCount="1">
    <brk id="36" max="16383" man="1"/>
  </rowBreaks>
  <colBreaks count="1" manualBreakCount="1">
    <brk id="106" max="3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13</vt:i4>
      </vt:variant>
    </vt:vector>
  </HeadingPairs>
  <TitlesOfParts>
    <vt:vector size="23" baseType="lpstr">
      <vt:lpstr>Стр.1</vt:lpstr>
      <vt:lpstr>Стр.2-3</vt:lpstr>
      <vt:lpstr>Стр 4-5</vt:lpstr>
      <vt:lpstr>Стр.6</vt:lpstr>
      <vt:lpstr>Стр 7</vt:lpstr>
      <vt:lpstr>стр 8-10</vt:lpstr>
      <vt:lpstr>стр.11</vt:lpstr>
      <vt:lpstr>стр 13</vt:lpstr>
      <vt:lpstr>стр 14</vt:lpstr>
      <vt:lpstr>стр 15</vt:lpstr>
      <vt:lpstr>'стр 13'!Заголовки_для_печати</vt:lpstr>
      <vt:lpstr>'Стр 4-5'!Заголовки_для_печати</vt:lpstr>
      <vt:lpstr>'стр 8-10'!Заголовки_для_печати</vt:lpstr>
      <vt:lpstr>'Стр.2-3'!Заголовки_для_печати</vt:lpstr>
      <vt:lpstr>'стр 13'!Область_печати</vt:lpstr>
      <vt:lpstr>'стр 14'!Область_печати</vt:lpstr>
      <vt:lpstr>'стр 15'!Область_печати</vt:lpstr>
      <vt:lpstr>'Стр 4-5'!Область_печати</vt:lpstr>
      <vt:lpstr>'стр 8-10'!Область_печати</vt:lpstr>
      <vt:lpstr>Стр.1!Область_печати</vt:lpstr>
      <vt:lpstr>стр.11!Область_печати</vt:lpstr>
      <vt:lpstr>'Стр.2-3'!Область_печати</vt:lpstr>
      <vt:lpstr>Стр.6!Область_печати</vt:lpstr>
    </vt:vector>
  </TitlesOfParts>
  <Company>Министерство финансов Мурманской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klemeshova</dc:creator>
  <cp:lastModifiedBy>user</cp:lastModifiedBy>
  <cp:lastPrinted>2017-01-31T07:13:26Z</cp:lastPrinted>
  <dcterms:created xsi:type="dcterms:W3CDTF">2015-12-03T07:22:45Z</dcterms:created>
  <dcterms:modified xsi:type="dcterms:W3CDTF">2017-10-13T08:56:58Z</dcterms:modified>
</cp:coreProperties>
</file>